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a VVG SA\2023_Q3\"/>
    </mc:Choice>
  </mc:AlternateContent>
  <bookViews>
    <workbookView xWindow="0" yWindow="0" windowWidth="28800" windowHeight="13725"/>
  </bookViews>
  <sheets>
    <sheet name="Spr. z Sytuacji Finansowej" sheetId="5" r:id="rId1"/>
    <sheet name="Spr. z Całk. Dochodów 1" sheetId="7" r:id="rId2"/>
    <sheet name="Spr z Całk. Dochodów 2" sheetId="13" r:id="rId3"/>
    <sheet name="Spr z Przepł. Pieniężnych" sheetId="12" r:id="rId4"/>
  </sheets>
  <definedNames>
    <definedName name="_xlnm.Print_Area" localSheetId="3">'Spr z Przepł. Pieniężnych'!$A$1:$AE$20</definedName>
    <definedName name="_xlnm.Print_Area" localSheetId="1">'Spr. z Całk. Dochodów 1'!$A$1:$AE$34</definedName>
    <definedName name="_xlnm.Print_Area" localSheetId="0">'Spr. z Sytuacji Finansowej'!$A$1:$AE$55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2" l="1"/>
  <c r="C11" i="12"/>
  <c r="C12" i="12" s="1"/>
  <c r="C9" i="13"/>
  <c r="C9" i="7"/>
  <c r="C6" i="7"/>
  <c r="C16" i="5"/>
  <c r="C8" i="5"/>
  <c r="C6" i="5" s="1"/>
  <c r="C39" i="5"/>
  <c r="C32" i="5"/>
  <c r="C26" i="5"/>
  <c r="C6" i="13" l="1"/>
  <c r="C16" i="13" s="1"/>
  <c r="C19" i="13" s="1"/>
  <c r="C28" i="13" s="1"/>
  <c r="C16" i="7"/>
  <c r="C19" i="7" s="1"/>
  <c r="C28" i="7" s="1"/>
  <c r="C49" i="5"/>
  <c r="C24" i="5"/>
  <c r="D11" i="12"/>
  <c r="D12" i="12" s="1"/>
  <c r="D6" i="13"/>
  <c r="D9" i="13"/>
  <c r="D9" i="7"/>
  <c r="D6" i="7"/>
  <c r="D39" i="5"/>
  <c r="D49" i="5" s="1"/>
  <c r="D32" i="5"/>
  <c r="D16" i="5"/>
  <c r="D26" i="5"/>
  <c r="D8" i="5"/>
  <c r="D6" i="5" s="1"/>
  <c r="C23" i="13" l="1"/>
  <c r="C25" i="13" s="1"/>
  <c r="C26" i="13" s="1"/>
  <c r="C27" i="13" s="1"/>
  <c r="C23" i="7"/>
  <c r="C25" i="7" s="1"/>
  <c r="C26" i="7" s="1"/>
  <c r="C27" i="7" s="1"/>
  <c r="D16" i="13"/>
  <c r="D19" i="13" s="1"/>
  <c r="D23" i="13" s="1"/>
  <c r="D25" i="13" s="1"/>
  <c r="D26" i="13" s="1"/>
  <c r="D27" i="13" s="1"/>
  <c r="D16" i="7"/>
  <c r="D19" i="7" s="1"/>
  <c r="D23" i="7" s="1"/>
  <c r="D25" i="7" s="1"/>
  <c r="D26" i="7" s="1"/>
  <c r="D27" i="7" s="1"/>
  <c r="D24" i="5"/>
  <c r="E11" i="12"/>
  <c r="E12" i="12" s="1"/>
  <c r="E9" i="13"/>
  <c r="E6" i="13"/>
  <c r="E16" i="13" s="1"/>
  <c r="E19" i="13" s="1"/>
  <c r="E9" i="7"/>
  <c r="E6" i="7"/>
  <c r="E39" i="5"/>
  <c r="E32" i="5"/>
  <c r="E26" i="5"/>
  <c r="E16" i="5"/>
  <c r="E8" i="5"/>
  <c r="E6" i="5" s="1"/>
  <c r="D28" i="13" l="1"/>
  <c r="D28" i="7"/>
  <c r="E28" i="13"/>
  <c r="E23" i="13"/>
  <c r="E25" i="13" s="1"/>
  <c r="E26" i="13" s="1"/>
  <c r="E27" i="13" s="1"/>
  <c r="E16" i="7"/>
  <c r="E19" i="7" s="1"/>
  <c r="E28" i="7"/>
  <c r="E23" i="7"/>
  <c r="E25" i="7" s="1"/>
  <c r="E26" i="7" s="1"/>
  <c r="E27" i="7" s="1"/>
  <c r="E49" i="5"/>
  <c r="E24" i="5"/>
  <c r="F14" i="12"/>
  <c r="F11" i="12"/>
  <c r="F12" i="12" s="1"/>
  <c r="I24" i="13"/>
  <c r="H24" i="13"/>
  <c r="G24" i="13"/>
  <c r="F9" i="13"/>
  <c r="F9" i="7"/>
  <c r="F6" i="7"/>
  <c r="F6" i="13" l="1"/>
  <c r="F16" i="13" s="1"/>
  <c r="F19" i="13" s="1"/>
  <c r="F16" i="7"/>
  <c r="F19" i="7" s="1"/>
  <c r="F28" i="7" s="1"/>
  <c r="F28" i="13" l="1"/>
  <c r="F23" i="13"/>
  <c r="F25" i="13" s="1"/>
  <c r="F26" i="13" s="1"/>
  <c r="F27" i="13" s="1"/>
  <c r="F23" i="7"/>
  <c r="F25" i="7" s="1"/>
  <c r="F26" i="7" s="1"/>
  <c r="F27" i="7" s="1"/>
  <c r="F16" i="5" l="1"/>
  <c r="F39" i="5" l="1"/>
  <c r="F32" i="5"/>
  <c r="F26" i="5"/>
  <c r="F8" i="5"/>
  <c r="F6" i="5" s="1"/>
  <c r="F24" i="5" s="1"/>
  <c r="F49" i="5" l="1"/>
  <c r="G11" i="12"/>
  <c r="G12" i="12" s="1"/>
  <c r="G14" i="12" s="1"/>
  <c r="G9" i="13"/>
  <c r="G6" i="13"/>
  <c r="G9" i="7"/>
  <c r="G6" i="7"/>
  <c r="G16" i="5"/>
  <c r="G8" i="5"/>
  <c r="G6" i="5" s="1"/>
  <c r="G39" i="5"/>
  <c r="G32" i="5"/>
  <c r="G26" i="5"/>
  <c r="G16" i="13" l="1"/>
  <c r="G19" i="13" s="1"/>
  <c r="G16" i="7"/>
  <c r="G19" i="7" s="1"/>
  <c r="G28" i="7" s="1"/>
  <c r="G49" i="5"/>
  <c r="G24" i="5"/>
  <c r="H14" i="12"/>
  <c r="H11" i="12"/>
  <c r="H12" i="12" s="1"/>
  <c r="H22" i="13"/>
  <c r="G22" i="13" s="1"/>
  <c r="H21" i="13"/>
  <c r="H20" i="13"/>
  <c r="H18" i="13"/>
  <c r="H17" i="13"/>
  <c r="H15" i="13"/>
  <c r="H14" i="13"/>
  <c r="H13" i="13"/>
  <c r="H12" i="13"/>
  <c r="H11" i="13"/>
  <c r="H10" i="13"/>
  <c r="H8" i="13"/>
  <c r="H7" i="13"/>
  <c r="H6" i="13" s="1"/>
  <c r="H9" i="7"/>
  <c r="H6" i="7"/>
  <c r="H24" i="5"/>
  <c r="H16" i="5"/>
  <c r="H8" i="5"/>
  <c r="H6" i="5" s="1"/>
  <c r="H39" i="5"/>
  <c r="H32" i="5"/>
  <c r="H26" i="5"/>
  <c r="G28" i="13" l="1"/>
  <c r="G23" i="13"/>
  <c r="G23" i="7"/>
  <c r="G25" i="7" s="1"/>
  <c r="G26" i="7" s="1"/>
  <c r="G27" i="7" s="1"/>
  <c r="H9" i="13"/>
  <c r="H16" i="13" s="1"/>
  <c r="H19" i="13" s="1"/>
  <c r="H23" i="13" s="1"/>
  <c r="H25" i="13" s="1"/>
  <c r="H26" i="13" s="1"/>
  <c r="H27" i="13" s="1"/>
  <c r="H16" i="7"/>
  <c r="H19" i="7" s="1"/>
  <c r="H23" i="7" s="1"/>
  <c r="H25" i="7" s="1"/>
  <c r="H26" i="7" s="1"/>
  <c r="H27" i="7" s="1"/>
  <c r="H49" i="5"/>
  <c r="I11" i="12"/>
  <c r="I12" i="12" s="1"/>
  <c r="I14" i="12" s="1"/>
  <c r="I19" i="7"/>
  <c r="I9" i="13"/>
  <c r="I6" i="13"/>
  <c r="I6" i="7"/>
  <c r="I9" i="7"/>
  <c r="I39" i="5"/>
  <c r="I32" i="5"/>
  <c r="I26" i="5"/>
  <c r="I8" i="5"/>
  <c r="I6" i="5" s="1"/>
  <c r="I16" i="5"/>
  <c r="G25" i="13" l="1"/>
  <c r="G26" i="13" s="1"/>
  <c r="G27" i="13" s="1"/>
  <c r="H28" i="13"/>
  <c r="H28" i="7"/>
  <c r="I16" i="13"/>
  <c r="I19" i="13" s="1"/>
  <c r="I23" i="13" s="1"/>
  <c r="I25" i="13" s="1"/>
  <c r="I26" i="13" s="1"/>
  <c r="I27" i="13" s="1"/>
  <c r="I16" i="7"/>
  <c r="I28" i="7" s="1"/>
  <c r="I49" i="5"/>
  <c r="I24" i="5"/>
  <c r="J11" i="12"/>
  <c r="K11" i="12"/>
  <c r="J12" i="12"/>
  <c r="J14" i="12" s="1"/>
  <c r="J9" i="13"/>
  <c r="J9" i="7"/>
  <c r="J6" i="7"/>
  <c r="J39" i="5"/>
  <c r="J32" i="5"/>
  <c r="J26" i="5"/>
  <c r="J16" i="5"/>
  <c r="J8" i="5"/>
  <c r="J6" i="5" s="1"/>
  <c r="I28" i="13" l="1"/>
  <c r="I23" i="7"/>
  <c r="I25" i="7" s="1"/>
  <c r="I26" i="7" s="1"/>
  <c r="I27" i="7" s="1"/>
  <c r="J6" i="13"/>
  <c r="J16" i="13" s="1"/>
  <c r="J19" i="13" s="1"/>
  <c r="J28" i="13" s="1"/>
  <c r="J16" i="7"/>
  <c r="J19" i="7" s="1"/>
  <c r="J28" i="7" s="1"/>
  <c r="J49" i="5"/>
  <c r="J24" i="5"/>
  <c r="K8" i="5"/>
  <c r="K6" i="5" s="1"/>
  <c r="K12" i="12"/>
  <c r="K14" i="12" s="1"/>
  <c r="K9" i="13"/>
  <c r="K6" i="13"/>
  <c r="K9" i="7"/>
  <c r="K6" i="7"/>
  <c r="K39" i="5"/>
  <c r="K32" i="5"/>
  <c r="K26" i="5"/>
  <c r="K16" i="5"/>
  <c r="J23" i="13" l="1"/>
  <c r="J25" i="13" s="1"/>
  <c r="J26" i="13" s="1"/>
  <c r="J27" i="13" s="1"/>
  <c r="J23" i="7"/>
  <c r="J25" i="7" s="1"/>
  <c r="J26" i="7" s="1"/>
  <c r="J27" i="7" s="1"/>
  <c r="K16" i="13"/>
  <c r="K19" i="13" s="1"/>
  <c r="K28" i="13" s="1"/>
  <c r="K16" i="7"/>
  <c r="K19" i="7" s="1"/>
  <c r="K49" i="5"/>
  <c r="K24" i="5"/>
  <c r="K28" i="7"/>
  <c r="K23" i="7"/>
  <c r="K25" i="7" s="1"/>
  <c r="K26" i="7" s="1"/>
  <c r="K27" i="7" s="1"/>
  <c r="L9" i="13"/>
  <c r="L11" i="12"/>
  <c r="L12" i="12" s="1"/>
  <c r="L14" i="12" s="1"/>
  <c r="L9" i="7"/>
  <c r="L6" i="7"/>
  <c r="L39" i="5"/>
  <c r="L32" i="5"/>
  <c r="L26" i="5"/>
  <c r="L16" i="5"/>
  <c r="L6" i="5"/>
  <c r="K23" i="13" l="1"/>
  <c r="K25" i="13" s="1"/>
  <c r="K26" i="13" s="1"/>
  <c r="K27" i="13" s="1"/>
  <c r="L6" i="13"/>
  <c r="L16" i="13" s="1"/>
  <c r="L19" i="13" s="1"/>
  <c r="L16" i="7"/>
  <c r="L19" i="7" s="1"/>
  <c r="L28" i="7" s="1"/>
  <c r="L49" i="5"/>
  <c r="L24" i="5"/>
  <c r="L23" i="7"/>
  <c r="L25" i="7" s="1"/>
  <c r="L26" i="7" s="1"/>
  <c r="L27" i="7" s="1"/>
  <c r="M11" i="12"/>
  <c r="M12" i="12" s="1"/>
  <c r="M14" i="12" s="1"/>
  <c r="M9" i="13"/>
  <c r="M6" i="13"/>
  <c r="M16" i="13" s="1"/>
  <c r="M19" i="13" s="1"/>
  <c r="M23" i="13" s="1"/>
  <c r="M25" i="13" s="1"/>
  <c r="M26" i="13" s="1"/>
  <c r="M27" i="13" s="1"/>
  <c r="M9" i="7"/>
  <c r="M6" i="7"/>
  <c r="M28" i="13" l="1"/>
  <c r="L23" i="13"/>
  <c r="L25" i="13" s="1"/>
  <c r="L26" i="13" s="1"/>
  <c r="L27" i="13" s="1"/>
  <c r="L28" i="13"/>
  <c r="M16" i="7"/>
  <c r="M19" i="7" s="1"/>
  <c r="M23" i="7" s="1"/>
  <c r="M25" i="7" s="1"/>
  <c r="M26" i="7" s="1"/>
  <c r="M27" i="7" s="1"/>
  <c r="M28" i="7" l="1"/>
  <c r="M39" i="5" l="1"/>
  <c r="M32" i="5"/>
  <c r="M26" i="5"/>
  <c r="M16" i="5"/>
  <c r="M6" i="5"/>
  <c r="M49" i="5" l="1"/>
  <c r="M24" i="5"/>
  <c r="N11" i="12"/>
  <c r="N12" i="12" s="1"/>
  <c r="N14" i="12" s="1"/>
  <c r="N9" i="13"/>
  <c r="N6" i="13"/>
  <c r="N9" i="7"/>
  <c r="N6" i="7"/>
  <c r="N16" i="7" s="1"/>
  <c r="N19" i="7" s="1"/>
  <c r="N6" i="5"/>
  <c r="N16" i="13" l="1"/>
  <c r="N19" i="13" s="1"/>
  <c r="N23" i="13" s="1"/>
  <c r="N25" i="13" s="1"/>
  <c r="N26" i="13" s="1"/>
  <c r="N27" i="13" s="1"/>
  <c r="N23" i="7"/>
  <c r="N25" i="7" s="1"/>
  <c r="N26" i="7" s="1"/>
  <c r="N27" i="7" s="1"/>
  <c r="N28" i="7"/>
  <c r="N28" i="13" l="1"/>
  <c r="N39" i="5" l="1"/>
  <c r="N32" i="5"/>
  <c r="N26" i="5"/>
  <c r="N16" i="5"/>
  <c r="N49" i="5" l="1"/>
  <c r="N24" i="5"/>
  <c r="O11" i="12"/>
  <c r="O12" i="12" s="1"/>
  <c r="O14" i="12" s="1"/>
  <c r="O9" i="13"/>
  <c r="O6" i="13"/>
  <c r="O9" i="7"/>
  <c r="O6" i="7"/>
  <c r="O39" i="5"/>
  <c r="O32" i="5"/>
  <c r="O26" i="5"/>
  <c r="O16" i="5"/>
  <c r="O6" i="5"/>
  <c r="O16" i="13" l="1"/>
  <c r="O19" i="13" s="1"/>
  <c r="O23" i="13" s="1"/>
  <c r="O25" i="13" s="1"/>
  <c r="O26" i="13" s="1"/>
  <c r="O27" i="13" s="1"/>
  <c r="O16" i="7"/>
  <c r="O19" i="7" s="1"/>
  <c r="O28" i="7" s="1"/>
  <c r="O49" i="5"/>
  <c r="O24" i="5"/>
  <c r="P11" i="12"/>
  <c r="P12" i="12" s="1"/>
  <c r="P14" i="12" s="1"/>
  <c r="P6" i="13"/>
  <c r="AB6" i="5"/>
  <c r="AA6" i="5"/>
  <c r="P9" i="13"/>
  <c r="P9" i="7"/>
  <c r="P6" i="7"/>
  <c r="P39" i="5"/>
  <c r="P32" i="5"/>
  <c r="P26" i="5"/>
  <c r="P16" i="5"/>
  <c r="P6" i="5"/>
  <c r="O28" i="13" l="1"/>
  <c r="O23" i="7"/>
  <c r="O25" i="7" s="1"/>
  <c r="O26" i="7" s="1"/>
  <c r="O27" i="7" s="1"/>
  <c r="P16" i="13"/>
  <c r="P19" i="13" s="1"/>
  <c r="P28" i="13" s="1"/>
  <c r="P16" i="7"/>
  <c r="P19" i="7" s="1"/>
  <c r="P23" i="7" s="1"/>
  <c r="P25" i="7" s="1"/>
  <c r="P26" i="7" s="1"/>
  <c r="P27" i="7" s="1"/>
  <c r="P49" i="5"/>
  <c r="P24" i="5"/>
  <c r="Q9" i="13"/>
  <c r="Q6" i="13"/>
  <c r="Q26" i="5"/>
  <c r="Q16" i="5"/>
  <c r="Q16" i="13" l="1"/>
  <c r="Q19" i="13" s="1"/>
  <c r="Q28" i="13" s="1"/>
  <c r="Q23" i="13"/>
  <c r="Q25" i="13" s="1"/>
  <c r="Q26" i="13" s="1"/>
  <c r="Q27" i="13" s="1"/>
  <c r="P23" i="13"/>
  <c r="P25" i="13" s="1"/>
  <c r="P26" i="13" s="1"/>
  <c r="P27" i="13" s="1"/>
  <c r="P28" i="7"/>
  <c r="Q9" i="7"/>
  <c r="Q6" i="7"/>
  <c r="Q39" i="5"/>
  <c r="Q32" i="5"/>
  <c r="Q6" i="5"/>
  <c r="Q24" i="5" s="1"/>
  <c r="Q49" i="5" l="1"/>
  <c r="Q16" i="7"/>
  <c r="Q19" i="7" s="1"/>
  <c r="Q23" i="7"/>
  <c r="Q25" i="7" s="1"/>
  <c r="Q26" i="7" s="1"/>
  <c r="Q27" i="7" s="1"/>
  <c r="Q28" i="7"/>
  <c r="R24" i="13"/>
  <c r="R22" i="13"/>
  <c r="R21" i="13"/>
  <c r="R20" i="13"/>
  <c r="R18" i="13"/>
  <c r="R17" i="13"/>
  <c r="R15" i="13"/>
  <c r="R14" i="13"/>
  <c r="R13" i="13"/>
  <c r="R12" i="13"/>
  <c r="R11" i="13"/>
  <c r="R10" i="13"/>
  <c r="R8" i="13"/>
  <c r="R7" i="13"/>
  <c r="R39" i="5"/>
  <c r="R32" i="5"/>
  <c r="R26" i="5"/>
  <c r="R16" i="5"/>
  <c r="R6" i="5"/>
  <c r="R9" i="13" l="1"/>
  <c r="R24" i="5"/>
  <c r="R49" i="5"/>
  <c r="R11" i="12" l="1"/>
  <c r="R12" i="12" s="1"/>
  <c r="R6" i="13"/>
  <c r="R16" i="13" s="1"/>
  <c r="R19" i="13" s="1"/>
  <c r="R23" i="13" s="1"/>
  <c r="R25" i="13" s="1"/>
  <c r="R26" i="13" s="1"/>
  <c r="R27" i="13" s="1"/>
  <c r="R9" i="7"/>
  <c r="R6" i="7"/>
  <c r="R16" i="7" l="1"/>
  <c r="R19" i="7" s="1"/>
  <c r="S11" i="12"/>
  <c r="S12" i="12" s="1"/>
  <c r="S9" i="13"/>
  <c r="S6" i="13"/>
  <c r="S9" i="7"/>
  <c r="S6" i="7"/>
  <c r="S16" i="7" s="1"/>
  <c r="S19" i="7" s="1"/>
  <c r="S28" i="7" s="1"/>
  <c r="S39" i="5"/>
  <c r="S32" i="5"/>
  <c r="S16" i="5"/>
  <c r="S6" i="5"/>
  <c r="S26" i="5"/>
  <c r="S23" i="7" l="1"/>
  <c r="R25" i="7"/>
  <c r="R26" i="7" s="1"/>
  <c r="R27" i="7" s="1"/>
  <c r="R28" i="7"/>
  <c r="R28" i="13" s="1"/>
  <c r="R23" i="7"/>
  <c r="S24" i="5"/>
  <c r="S49" i="5"/>
  <c r="S16" i="13"/>
  <c r="S19" i="13" s="1"/>
  <c r="S28" i="13" s="1"/>
  <c r="S25" i="7"/>
  <c r="S26" i="7" s="1"/>
  <c r="S27" i="7" s="1"/>
  <c r="T11" i="12"/>
  <c r="T12" i="12" s="1"/>
  <c r="S23" i="13" l="1"/>
  <c r="S25" i="13" s="1"/>
  <c r="S26" i="13" s="1"/>
  <c r="S27" i="13" s="1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T9" i="13"/>
  <c r="U6" i="13"/>
  <c r="U16" i="13" s="1"/>
  <c r="U19" i="13" s="1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M6" i="13"/>
  <c r="AN6" i="13"/>
  <c r="AO6" i="13"/>
  <c r="T6" i="13"/>
  <c r="T9" i="7"/>
  <c r="T6" i="7"/>
  <c r="AC16" i="13" l="1"/>
  <c r="AC19" i="13" s="1"/>
  <c r="AK16" i="13"/>
  <c r="AK19" i="13" s="1"/>
  <c r="AI16" i="13"/>
  <c r="AI19" i="13" s="1"/>
  <c r="AI23" i="13" s="1"/>
  <c r="AI25" i="13" s="1"/>
  <c r="AI26" i="13" s="1"/>
  <c r="AI27" i="13" s="1"/>
  <c r="AA16" i="13"/>
  <c r="AA19" i="13" s="1"/>
  <c r="AA28" i="13" s="1"/>
  <c r="AG16" i="13"/>
  <c r="AG19" i="13" s="1"/>
  <c r="AG23" i="13" s="1"/>
  <c r="AG25" i="13" s="1"/>
  <c r="AG26" i="13" s="1"/>
  <c r="AG27" i="13" s="1"/>
  <c r="Y16" i="13"/>
  <c r="Y19" i="13" s="1"/>
  <c r="Y23" i="13" s="1"/>
  <c r="Y25" i="13" s="1"/>
  <c r="Y26" i="13" s="1"/>
  <c r="Y27" i="13" s="1"/>
  <c r="AO16" i="13"/>
  <c r="AO19" i="13" s="1"/>
  <c r="AO28" i="13" s="1"/>
  <c r="AL16" i="13"/>
  <c r="AL19" i="13" s="1"/>
  <c r="AL28" i="13" s="1"/>
  <c r="AD16" i="13"/>
  <c r="AD19" i="13" s="1"/>
  <c r="AD28" i="13" s="1"/>
  <c r="V16" i="13"/>
  <c r="V19" i="13" s="1"/>
  <c r="V28" i="13" s="1"/>
  <c r="AB16" i="13"/>
  <c r="AB19" i="13" s="1"/>
  <c r="AB28" i="13" s="1"/>
  <c r="AH16" i="13"/>
  <c r="AH19" i="13" s="1"/>
  <c r="AH28" i="13" s="1"/>
  <c r="T16" i="13"/>
  <c r="T19" i="13" s="1"/>
  <c r="Z16" i="13"/>
  <c r="Z19" i="13" s="1"/>
  <c r="Z23" i="13" s="1"/>
  <c r="AJ16" i="13"/>
  <c r="AJ19" i="13" s="1"/>
  <c r="AJ23" i="13" s="1"/>
  <c r="AJ25" i="13" s="1"/>
  <c r="AJ26" i="13" s="1"/>
  <c r="AJ27" i="13" s="1"/>
  <c r="T16" i="7"/>
  <c r="T19" i="7" s="1"/>
  <c r="T28" i="7" s="1"/>
  <c r="AN16" i="13"/>
  <c r="AN19" i="13" s="1"/>
  <c r="AN28" i="13" s="1"/>
  <c r="AF16" i="13"/>
  <c r="AF19" i="13" s="1"/>
  <c r="AF23" i="13" s="1"/>
  <c r="AF25" i="13" s="1"/>
  <c r="AF26" i="13" s="1"/>
  <c r="AF27" i="13" s="1"/>
  <c r="X16" i="13"/>
  <c r="X19" i="13" s="1"/>
  <c r="X23" i="13" s="1"/>
  <c r="X25" i="13" s="1"/>
  <c r="X26" i="13" s="1"/>
  <c r="X27" i="13" s="1"/>
  <c r="AM16" i="13"/>
  <c r="AM19" i="13" s="1"/>
  <c r="AM23" i="13" s="1"/>
  <c r="AM25" i="13" s="1"/>
  <c r="AM26" i="13" s="1"/>
  <c r="AM27" i="13" s="1"/>
  <c r="AE16" i="13"/>
  <c r="AE19" i="13" s="1"/>
  <c r="AE23" i="13" s="1"/>
  <c r="AE25" i="13" s="1"/>
  <c r="AE26" i="13" s="1"/>
  <c r="AE27" i="13" s="1"/>
  <c r="W16" i="13"/>
  <c r="W19" i="13" s="1"/>
  <c r="W28" i="13" s="1"/>
  <c r="AI28" i="13"/>
  <c r="AC28" i="13"/>
  <c r="AC23" i="13"/>
  <c r="AC25" i="13" s="1"/>
  <c r="AC26" i="13" s="1"/>
  <c r="AC27" i="13" s="1"/>
  <c r="AK28" i="13"/>
  <c r="AK23" i="13"/>
  <c r="AK25" i="13" s="1"/>
  <c r="AK26" i="13" s="1"/>
  <c r="AK27" i="13" s="1"/>
  <c r="U28" i="13"/>
  <c r="U23" i="13"/>
  <c r="T26" i="5"/>
  <c r="T32" i="5"/>
  <c r="T39" i="5"/>
  <c r="T16" i="5"/>
  <c r="T6" i="5"/>
  <c r="AL23" i="13" l="1"/>
  <c r="AL25" i="13" s="1"/>
  <c r="AL26" i="13" s="1"/>
  <c r="AL27" i="13" s="1"/>
  <c r="Y28" i="13"/>
  <c r="AJ28" i="13"/>
  <c r="AO23" i="13"/>
  <c r="AO25" i="13" s="1"/>
  <c r="AO26" i="13" s="1"/>
  <c r="AO27" i="13" s="1"/>
  <c r="AB23" i="13"/>
  <c r="AB25" i="13" s="1"/>
  <c r="AB26" i="13" s="1"/>
  <c r="AB27" i="13" s="1"/>
  <c r="AH23" i="13"/>
  <c r="AH25" i="13" s="1"/>
  <c r="AH26" i="13" s="1"/>
  <c r="AH27" i="13" s="1"/>
  <c r="AA23" i="13"/>
  <c r="AA25" i="13" s="1"/>
  <c r="AA26" i="13" s="1"/>
  <c r="AA27" i="13" s="1"/>
  <c r="AE28" i="13"/>
  <c r="AG28" i="13"/>
  <c r="AD23" i="13"/>
  <c r="AD25" i="13" s="1"/>
  <c r="AD26" i="13" s="1"/>
  <c r="AD27" i="13" s="1"/>
  <c r="V23" i="13"/>
  <c r="AN23" i="13"/>
  <c r="AN25" i="13" s="1"/>
  <c r="AN26" i="13" s="1"/>
  <c r="AN27" i="13" s="1"/>
  <c r="Z28" i="13"/>
  <c r="AF28" i="13"/>
  <c r="X28" i="13"/>
  <c r="T23" i="7"/>
  <c r="T25" i="7" s="1"/>
  <c r="T26" i="7" s="1"/>
  <c r="T27" i="7" s="1"/>
  <c r="W23" i="13"/>
  <c r="AM28" i="13"/>
  <c r="T23" i="13"/>
  <c r="T28" i="13"/>
  <c r="T24" i="5"/>
  <c r="T49" i="5"/>
  <c r="U24" i="13"/>
  <c r="T24" i="13" s="1"/>
  <c r="U9" i="7"/>
  <c r="U6" i="7"/>
  <c r="U39" i="5"/>
  <c r="U32" i="5"/>
  <c r="U26" i="5"/>
  <c r="U6" i="5"/>
  <c r="U24" i="5" s="1"/>
  <c r="U16" i="7" l="1"/>
  <c r="U19" i="7" s="1"/>
  <c r="U23" i="7" s="1"/>
  <c r="U25" i="7" s="1"/>
  <c r="U26" i="7" s="1"/>
  <c r="U27" i="7" s="1"/>
  <c r="U25" i="13"/>
  <c r="U26" i="13" s="1"/>
  <c r="U27" i="13" s="1"/>
  <c r="T25" i="13"/>
  <c r="T26" i="13" s="1"/>
  <c r="U49" i="5"/>
  <c r="V11" i="12"/>
  <c r="V12" i="12" s="1"/>
  <c r="V24" i="13"/>
  <c r="V25" i="13" s="1"/>
  <c r="V26" i="13" s="1"/>
  <c r="V27" i="13" s="1"/>
  <c r="V9" i="7"/>
  <c r="V6" i="7"/>
  <c r="V39" i="5"/>
  <c r="V32" i="5"/>
  <c r="V26" i="5"/>
  <c r="V8" i="5"/>
  <c r="V6" i="5" s="1"/>
  <c r="V24" i="5" s="1"/>
  <c r="U28" i="7" l="1"/>
  <c r="V16" i="7"/>
  <c r="V19" i="7" s="1"/>
  <c r="V23" i="7" s="1"/>
  <c r="V25" i="7" s="1"/>
  <c r="V26" i="7" s="1"/>
  <c r="V27" i="7" s="1"/>
  <c r="T27" i="13"/>
  <c r="V49" i="5"/>
  <c r="AA16" i="5"/>
  <c r="AB16" i="5"/>
  <c r="AB32" i="5"/>
  <c r="AB39" i="5"/>
  <c r="AB26" i="5"/>
  <c r="W26" i="5"/>
  <c r="W49" i="5" s="1"/>
  <c r="W16" i="5"/>
  <c r="V28" i="7" l="1"/>
  <c r="AB24" i="5"/>
  <c r="AB49" i="5"/>
  <c r="Z24" i="7"/>
  <c r="Z24" i="13" s="1"/>
  <c r="Z25" i="13" s="1"/>
  <c r="Z26" i="13" s="1"/>
  <c r="Z27" i="13" s="1"/>
  <c r="Z9" i="7"/>
  <c r="Z6" i="7"/>
  <c r="Z16" i="7" l="1"/>
  <c r="Z19" i="7" l="1"/>
  <c r="Z39" i="5"/>
  <c r="Z32" i="5"/>
  <c r="Z26" i="5"/>
  <c r="Z16" i="5"/>
  <c r="Z8" i="5"/>
  <c r="Z6" i="5" s="1"/>
  <c r="Z23" i="7" l="1"/>
  <c r="Z28" i="7"/>
  <c r="Z49" i="5"/>
  <c r="Z24" i="5"/>
  <c r="Z25" i="7" l="1"/>
  <c r="W11" i="12"/>
  <c r="W12" i="12" s="1"/>
  <c r="W24" i="13"/>
  <c r="W25" i="13" s="1"/>
  <c r="W26" i="13" s="1"/>
  <c r="W27" i="13" s="1"/>
  <c r="W9" i="7"/>
  <c r="W6" i="7"/>
  <c r="W24" i="5"/>
  <c r="Z26" i="7" l="1"/>
  <c r="W16" i="7"/>
  <c r="W19" i="7" s="1"/>
  <c r="X26" i="5"/>
  <c r="X32" i="5"/>
  <c r="Z27" i="7" l="1"/>
  <c r="W23" i="7"/>
  <c r="W25" i="7" s="1"/>
  <c r="W26" i="7" s="1"/>
  <c r="W27" i="7" s="1"/>
  <c r="W28" i="7"/>
  <c r="X11" i="12"/>
  <c r="X12" i="12" s="1"/>
  <c r="AS49" i="5"/>
  <c r="AS48" i="5"/>
  <c r="AR48" i="5"/>
  <c r="AS47" i="5"/>
  <c r="AR47" i="5"/>
  <c r="AS46" i="5"/>
  <c r="AR46" i="5"/>
  <c r="AS45" i="5"/>
  <c r="AR45" i="5"/>
  <c r="AS44" i="5"/>
  <c r="AR44" i="5"/>
  <c r="AS43" i="5"/>
  <c r="AR43" i="5"/>
  <c r="AS42" i="5"/>
  <c r="AR42" i="5"/>
  <c r="AS41" i="5"/>
  <c r="AR41" i="5"/>
  <c r="AS40" i="5"/>
  <c r="AR40" i="5"/>
  <c r="AS39" i="5"/>
  <c r="AR39" i="5"/>
  <c r="AS38" i="5"/>
  <c r="AR38" i="5"/>
  <c r="AS37" i="5"/>
  <c r="AR37" i="5"/>
  <c r="AS36" i="5"/>
  <c r="AR36" i="5"/>
  <c r="AS35" i="5"/>
  <c r="AR35" i="5"/>
  <c r="AS34" i="5"/>
  <c r="AR34" i="5"/>
  <c r="AS33" i="5"/>
  <c r="AR33" i="5"/>
  <c r="AS32" i="5"/>
  <c r="AR32" i="5"/>
  <c r="AS31" i="5"/>
  <c r="AR31" i="5"/>
  <c r="AS30" i="5"/>
  <c r="AR30" i="5"/>
  <c r="AS28" i="5"/>
  <c r="AR28" i="5"/>
  <c r="AS27" i="5"/>
  <c r="AR27" i="5"/>
  <c r="AS26" i="5"/>
  <c r="AR26" i="5"/>
  <c r="AS25" i="5"/>
  <c r="AS24" i="5"/>
  <c r="AR24" i="5"/>
  <c r="AS23" i="5"/>
  <c r="AR23" i="5"/>
  <c r="AS22" i="5"/>
  <c r="AR22" i="5"/>
  <c r="AS21" i="5"/>
  <c r="AR21" i="5"/>
  <c r="AS20" i="5"/>
  <c r="AR20" i="5"/>
  <c r="AS19" i="5"/>
  <c r="AR19" i="5"/>
  <c r="AS18" i="5"/>
  <c r="AR18" i="5"/>
  <c r="AS17" i="5"/>
  <c r="AR17" i="5"/>
  <c r="AS16" i="5"/>
  <c r="AR16" i="5"/>
  <c r="AS14" i="5"/>
  <c r="AR14" i="5"/>
  <c r="AS13" i="5"/>
  <c r="AR13" i="5"/>
  <c r="AS12" i="5"/>
  <c r="AR12" i="5"/>
  <c r="AS11" i="5"/>
  <c r="AR11" i="5"/>
  <c r="AS10" i="5"/>
  <c r="AR10" i="5"/>
  <c r="AS9" i="5"/>
  <c r="AR9" i="5"/>
  <c r="AS8" i="5"/>
  <c r="AR8" i="5"/>
  <c r="AS7" i="5"/>
  <c r="AR7" i="5"/>
  <c r="AS6" i="5"/>
  <c r="AR6" i="5"/>
  <c r="AS4" i="5"/>
  <c r="AR4" i="5"/>
  <c r="X39" i="5"/>
  <c r="X49" i="5" s="1"/>
  <c r="X16" i="5"/>
  <c r="X8" i="5"/>
  <c r="X6" i="5" s="1"/>
  <c r="X6" i="7"/>
  <c r="X9" i="7"/>
  <c r="Y8" i="5"/>
  <c r="Y6" i="5" s="1"/>
  <c r="Y6" i="7"/>
  <c r="Y9" i="7"/>
  <c r="Y32" i="5"/>
  <c r="Y26" i="5"/>
  <c r="Y16" i="5"/>
  <c r="Y39" i="5"/>
  <c r="AA28" i="7"/>
  <c r="AA23" i="7"/>
  <c r="AA39" i="5"/>
  <c r="AA32" i="5"/>
  <c r="AA26" i="5"/>
  <c r="AA24" i="5"/>
  <c r="AC11" i="12"/>
  <c r="AB11" i="12"/>
  <c r="AB12" i="12" s="1"/>
  <c r="AB14" i="12" s="1"/>
  <c r="AE26" i="7"/>
  <c r="AM9" i="7"/>
  <c r="AM6" i="7"/>
  <c r="AN9" i="7"/>
  <c r="AN6" i="7"/>
  <c r="AO9" i="7"/>
  <c r="AO6" i="7"/>
  <c r="AM39" i="5"/>
  <c r="AM32" i="5"/>
  <c r="AM26" i="5"/>
  <c r="AO39" i="5"/>
  <c r="AO32" i="5"/>
  <c r="AO26" i="5"/>
  <c r="AN39" i="5"/>
  <c r="AN32" i="5"/>
  <c r="AN26" i="5"/>
  <c r="AO16" i="5"/>
  <c r="AO8" i="5"/>
  <c r="AM16" i="5"/>
  <c r="AN16" i="5"/>
  <c r="AN8" i="5"/>
  <c r="AM8" i="5"/>
  <c r="AM11" i="12"/>
  <c r="AM12" i="12" s="1"/>
  <c r="AM14" i="12" s="1"/>
  <c r="AN11" i="12"/>
  <c r="AN12" i="12" s="1"/>
  <c r="AN14" i="12" s="1"/>
  <c r="AO11" i="12"/>
  <c r="AO12" i="12" s="1"/>
  <c r="AO14" i="12" s="1"/>
  <c r="AI16" i="7"/>
  <c r="AO16" i="7" l="1"/>
  <c r="AO19" i="7" s="1"/>
  <c r="AO23" i="7" s="1"/>
  <c r="AO25" i="7" s="1"/>
  <c r="AO26" i="7" s="1"/>
  <c r="AM16" i="7"/>
  <c r="AM19" i="7" s="1"/>
  <c r="AM23" i="7" s="1"/>
  <c r="AM25" i="7" s="1"/>
  <c r="AM27" i="7" s="1"/>
  <c r="AN16" i="7"/>
  <c r="AN19" i="7" s="1"/>
  <c r="AN23" i="7" s="1"/>
  <c r="AN25" i="7" s="1"/>
  <c r="AN26" i="7" s="1"/>
  <c r="AM6" i="5"/>
  <c r="AM24" i="5" s="1"/>
  <c r="AO6" i="5"/>
  <c r="AO24" i="5" s="1"/>
  <c r="AN6" i="5"/>
  <c r="AN24" i="5" s="1"/>
  <c r="Y24" i="5"/>
  <c r="AM49" i="5"/>
  <c r="AN49" i="5"/>
  <c r="AO49" i="5"/>
  <c r="AA49" i="5"/>
  <c r="X16" i="7"/>
  <c r="AA25" i="7"/>
  <c r="Y16" i="7"/>
  <c r="Y49" i="5"/>
  <c r="X24" i="5"/>
  <c r="AO27" i="7" l="1"/>
  <c r="AM26" i="7"/>
  <c r="AN27" i="7"/>
  <c r="X19" i="7"/>
  <c r="Y19" i="7"/>
  <c r="AA26" i="7"/>
  <c r="AA27" i="7" l="1"/>
  <c r="Y28" i="7"/>
  <c r="Y23" i="7"/>
  <c r="X23" i="7"/>
  <c r="X28" i="7"/>
  <c r="X25" i="7" l="1"/>
  <c r="Y25" i="7"/>
  <c r="Y26" i="7" l="1"/>
  <c r="X26" i="7"/>
  <c r="X27" i="7" l="1"/>
  <c r="Y27" i="7"/>
</calcChain>
</file>

<file path=xl/sharedStrings.xml><?xml version="1.0" encoding="utf-8"?>
<sst xmlns="http://schemas.openxmlformats.org/spreadsheetml/2006/main" count="882" uniqueCount="294">
  <si>
    <t xml:space="preserve"> </t>
  </si>
  <si>
    <t>Pozostałe przychody operacyjne</t>
  </si>
  <si>
    <t>Kapitał zapasowy</t>
  </si>
  <si>
    <t>Koszty finansowe</t>
  </si>
  <si>
    <t>Amortyzacja</t>
  </si>
  <si>
    <t>AKTYWA</t>
  </si>
  <si>
    <t>AKTYWA TRWAŁE</t>
  </si>
  <si>
    <t>Rzeczowe aktywa trwałe</t>
  </si>
  <si>
    <t>Wartości niematerialne i prace rozwojowe, w tym:</t>
  </si>
  <si>
    <t xml:space="preserve"> - Koszty zakończonych prac rozwojowych</t>
  </si>
  <si>
    <t xml:space="preserve"> - Pozostałe wartości niematerialne</t>
  </si>
  <si>
    <t xml:space="preserve"> - Wartości niematerialne w realizacji</t>
  </si>
  <si>
    <t>Należności długoterminowe</t>
  </si>
  <si>
    <t>Aktywa z tytułu odroczonego podatku dochodowego</t>
  </si>
  <si>
    <t>Rozliczenia międzyokresowe</t>
  </si>
  <si>
    <t>AKTYWA OBROTOWE</t>
  </si>
  <si>
    <t>Zapasy</t>
  </si>
  <si>
    <t>Należności z tytułu dostaw i usług</t>
  </si>
  <si>
    <t>Pozostałe należności</t>
  </si>
  <si>
    <t>Udzielone pożyczki</t>
  </si>
  <si>
    <t>Środki pieniężne i ich ekwiwalenty</t>
  </si>
  <si>
    <t>AKTYWA RAZEM:</t>
  </si>
  <si>
    <t>PASYWA</t>
  </si>
  <si>
    <t>KAPITAŁ (FUNDUSZ) WŁASNY</t>
  </si>
  <si>
    <t>Kapitał podstawowy</t>
  </si>
  <si>
    <t>Akcje własne</t>
  </si>
  <si>
    <t>Niepodzielony wynik z lat ubiegłych</t>
  </si>
  <si>
    <t>ZOBOWIĄZANIA DŁUGOTERMINOWE</t>
  </si>
  <si>
    <t>Rezerwa z tytułu odroczonego podatku dochodowego</t>
  </si>
  <si>
    <t>Zobowiązania z tyt. świadczeń pracowniczych</t>
  </si>
  <si>
    <t>Pozostałe rezerwy</t>
  </si>
  <si>
    <t>Kredyty i pożyczki</t>
  </si>
  <si>
    <t>Pozostałe zobowiązania długoterminowe</t>
  </si>
  <si>
    <t>ZOBOWIĄZANIA KRÓTKOTERMINOWE</t>
  </si>
  <si>
    <t>Instrumenty pochodne</t>
  </si>
  <si>
    <t>Zobowiązania z tytułu dostaw i usług</t>
  </si>
  <si>
    <t>Pozostałe rezerwy krótkoterminowe</t>
  </si>
  <si>
    <t>PASYWA RAZEM:</t>
  </si>
  <si>
    <t>Usługi obce</t>
  </si>
  <si>
    <t>Przychody finansowe</t>
  </si>
  <si>
    <t>Wyszczególnienie</t>
  </si>
  <si>
    <t>Działalność kontynuowana</t>
  </si>
  <si>
    <t>Przychody ze sprzedaży</t>
  </si>
  <si>
    <t>Koszt wytworzenia na własne potrzeby</t>
  </si>
  <si>
    <t>Zużycie surowców i materiałów</t>
  </si>
  <si>
    <t>Koszt świadczeń pracowniczych</t>
  </si>
  <si>
    <t>Podatki i opłaty</t>
  </si>
  <si>
    <t>Pozostałe koszty</t>
  </si>
  <si>
    <t>Pozostałe koszty operacyjne</t>
  </si>
  <si>
    <t>Udział w wyniku jednostek wycenionych metodą praw własności</t>
  </si>
  <si>
    <t>Podatek dochodowy</t>
  </si>
  <si>
    <t>ZYSK (STRATA) NETTO Z DZIAŁALNOŚCI KONTYNUOWANEJ</t>
  </si>
  <si>
    <t>CAŁKOWITE DOCHODY OGÓŁEM: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</si>
  <si>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</si>
  <si>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</si>
  <si>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</si>
  <si>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 RAZEM</t>
  </si>
  <si>
    <t>ŚRODKI PIENIĘŻNE NA POCZĄTEK OKRESU</t>
  </si>
  <si>
    <t xml:space="preserve">ŚRODKI PIENIĘŻNE NA KONIEC OKRESU </t>
  </si>
  <si>
    <t>Koszty działalności operacyjnej</t>
  </si>
  <si>
    <t>EBITDA</t>
  </si>
  <si>
    <t>Uwagi:</t>
  </si>
  <si>
    <t xml:space="preserve"> ** Przekształcone dane finansowe</t>
  </si>
  <si>
    <t xml:space="preserve"> * Dane podlegały audytowi lub przegladowi przez Biegłego Rewidenta</t>
  </si>
  <si>
    <t>2013 *</t>
  </si>
  <si>
    <t>2014 *</t>
  </si>
  <si>
    <t>1Q 2015 **</t>
  </si>
  <si>
    <t>2Q 2015 **</t>
  </si>
  <si>
    <t>2015 *</t>
  </si>
  <si>
    <t>1Q 2016</t>
  </si>
  <si>
    <t>2Q 2016 *</t>
  </si>
  <si>
    <t xml:space="preserve">2Q 2016 </t>
  </si>
  <si>
    <t xml:space="preserve">4Q2015 </t>
  </si>
  <si>
    <t xml:space="preserve">3Q 2015 </t>
  </si>
  <si>
    <t xml:space="preserve">2Q 2015 </t>
  </si>
  <si>
    <t>1Q 2015</t>
  </si>
  <si>
    <t>Dane narastająco</t>
  </si>
  <si>
    <t>Dane kwartalne</t>
  </si>
  <si>
    <t>PRZEPŁYWY ŚRODKÓW PIENIĘŻNYCH Z DZIAŁALNOŚCI OPERACYJNEJ:</t>
  </si>
  <si>
    <t xml:space="preserve">3Q 2016 </t>
  </si>
  <si>
    <t>3Q 2015 **A</t>
  </si>
  <si>
    <t>**A Przekształcone dane finansowe zawierają aktualizację wyceny opcji i aktualizację wyceny pragramu motywacyjnego</t>
  </si>
  <si>
    <t>2Q 2014**</t>
  </si>
  <si>
    <t>1Q 2014**</t>
  </si>
  <si>
    <t>3Q 2014 **</t>
  </si>
  <si>
    <t>3Q 2014**</t>
  </si>
  <si>
    <t>1Q 2014</t>
  </si>
  <si>
    <t>3Q 2014</t>
  </si>
  <si>
    <t>4Q2014</t>
  </si>
  <si>
    <t>2Q 2014</t>
  </si>
  <si>
    <t>Tangible assets</t>
  </si>
  <si>
    <t>Intangible assets</t>
  </si>
  <si>
    <t>Defered tax assets</t>
  </si>
  <si>
    <t>Trade receivables</t>
  </si>
  <si>
    <t>Other receivables</t>
  </si>
  <si>
    <t>Cash and cash equivalents</t>
  </si>
  <si>
    <t>Other intangible assets</t>
  </si>
  <si>
    <t>Intangible assets in progress</t>
  </si>
  <si>
    <t>LIABILITIES</t>
  </si>
  <si>
    <t>Share capital</t>
  </si>
  <si>
    <t xml:space="preserve">Own shares </t>
  </si>
  <si>
    <t>Other reserve capital</t>
  </si>
  <si>
    <t>Retained earnings</t>
  </si>
  <si>
    <t>Credits and loans</t>
  </si>
  <si>
    <t xml:space="preserve">Other long-term liabilities </t>
  </si>
  <si>
    <t>Other provision</t>
  </si>
  <si>
    <t>Trade liabilities</t>
  </si>
  <si>
    <t>Liabilities for current income tax</t>
  </si>
  <si>
    <t>ASSETS</t>
  </si>
  <si>
    <t>Loans</t>
  </si>
  <si>
    <t>Liabilities  employee benefits</t>
  </si>
  <si>
    <t>Other operating revenues</t>
  </si>
  <si>
    <t>Other operating expenses</t>
  </si>
  <si>
    <t>Financial revenues</t>
  </si>
  <si>
    <t>Financial expenses</t>
  </si>
  <si>
    <t>Income tax</t>
  </si>
  <si>
    <t>Profit (loss) from continuing operations</t>
  </si>
  <si>
    <t>Przychody ze sprzedaży i zrównane z nimi</t>
  </si>
  <si>
    <t>TOTAL:</t>
  </si>
  <si>
    <t>OPERATING ACTIVIES</t>
  </si>
  <si>
    <t xml:space="preserve">Depreciation </t>
  </si>
  <si>
    <t>Total net cash flow</t>
  </si>
  <si>
    <t>Change in cash and cash equivalents on balance sheet</t>
  </si>
  <si>
    <t>Cash and cash equivalents at beginning of period</t>
  </si>
  <si>
    <t>Cash and cash equivalents at end of period</t>
  </si>
  <si>
    <t>BILANSOWA ZMIANA STANU ŚRODKÓW PIENIĘŻNYCH</t>
  </si>
  <si>
    <t>TOTAL ASSETS:</t>
  </si>
  <si>
    <t>Pozostałe zobowiązania któtkoterminowe</t>
  </si>
  <si>
    <t>Other short term liabilities</t>
  </si>
  <si>
    <t>2016*</t>
  </si>
  <si>
    <t>FIXED ASSETS</t>
  </si>
  <si>
    <t>R&amp;D expenses</t>
  </si>
  <si>
    <t>Long-term receivables</t>
  </si>
  <si>
    <t>Inventory</t>
  </si>
  <si>
    <t>Receivables from tax</t>
  </si>
  <si>
    <t>EQUITY</t>
  </si>
  <si>
    <t>Provision for deferred income tax</t>
  </si>
  <si>
    <t>Derivatives</t>
  </si>
  <si>
    <t>TOTAL LIABILITIES:</t>
  </si>
  <si>
    <t>Item</t>
  </si>
  <si>
    <t>REVENUES FROM SALES AND EQUIVALENT</t>
  </si>
  <si>
    <t>The cost of operating activities</t>
  </si>
  <si>
    <t>Amortisation and depreciation</t>
  </si>
  <si>
    <t>Consumption of materials and energy</t>
  </si>
  <si>
    <t>External services</t>
  </si>
  <si>
    <t>Payroll, social security and other benefits</t>
  </si>
  <si>
    <t>Taxes and charges</t>
  </si>
  <si>
    <t>Other costs</t>
  </si>
  <si>
    <t>NET PROFIT (-LOSS)</t>
  </si>
  <si>
    <t>ZYSK (-STRATA) NETTO</t>
  </si>
  <si>
    <t>PROFIT (-LOSS) ON SALES</t>
  </si>
  <si>
    <t>PROFIT (-LOSS) ON OPERATING ACTIVITIES</t>
  </si>
  <si>
    <t>PROFIT (-LOSS) BEFORE TAXATION</t>
  </si>
  <si>
    <t>ZYSK (-STRATA) PRZED OPODATKOWANIEM</t>
  </si>
  <si>
    <t>ZYSK (-STRATA) NA DZIAŁALNOŚCI OPERACYJNEJ</t>
  </si>
  <si>
    <t>ZYSK (-STRATA) ZE SPRZEDAŻY</t>
  </si>
  <si>
    <t xml:space="preserve">4Q 2016 </t>
  </si>
  <si>
    <t xml:space="preserve">2016* </t>
  </si>
  <si>
    <t>1Q 2017</t>
  </si>
  <si>
    <t xml:space="preserve">Sales Revenues </t>
  </si>
  <si>
    <t>Cost of goods for internal use</t>
  </si>
  <si>
    <t>SHORT-TERM LIABILITIES</t>
  </si>
  <si>
    <t>Deferred expenses</t>
  </si>
  <si>
    <t>Cash flow from operating activities</t>
  </si>
  <si>
    <t>Cash flow from investment activities</t>
  </si>
  <si>
    <t>Cash flows from financial activities</t>
  </si>
  <si>
    <t>LONG-TERM LIABILITIES</t>
  </si>
  <si>
    <t>Zysk (-strata) netto roku obrotowego</t>
  </si>
  <si>
    <t>Net profit (-loss) for the reporting period</t>
  </si>
  <si>
    <t>CURRENT ASSETS</t>
  </si>
  <si>
    <t>in thousand PLN</t>
  </si>
  <si>
    <t>Dłużne papiery wartościowe</t>
  </si>
  <si>
    <t>Debt securities</t>
  </si>
  <si>
    <t>2Q 2017</t>
  </si>
  <si>
    <t>PROFIT /-LOSS ON SALES</t>
  </si>
  <si>
    <t>ZYSK /-STRATA ZE SPRZEDAŻY</t>
  </si>
  <si>
    <t>ZYSK /-STRATA NA DZIAŁALNOŚCI OPERACYJNEJ</t>
  </si>
  <si>
    <t>PROFIT /-LOSS ON OPERATING ACTIVITIES</t>
  </si>
  <si>
    <t>PROFIT /-LOSS BEFORE TAXATION</t>
  </si>
  <si>
    <t>NET PROFIT /-LOSS</t>
  </si>
  <si>
    <t>ZYSK /-STRATA PRZED OPODATKOWANIEM</t>
  </si>
  <si>
    <t>ZYSK /-STRATA NETTO</t>
  </si>
  <si>
    <t>2Q 2017*</t>
  </si>
  <si>
    <t>Net profit /-loss</t>
  </si>
  <si>
    <t>Zysk /-strata netto</t>
  </si>
  <si>
    <t>3Q 2017</t>
  </si>
  <si>
    <t>w tys PLN</t>
  </si>
  <si>
    <t>31.12.2012**</t>
  </si>
  <si>
    <t>31.12.2013*</t>
  </si>
  <si>
    <t>31.03.2014**</t>
  </si>
  <si>
    <t>30.06.2014**</t>
  </si>
  <si>
    <t>30.09.2014**</t>
  </si>
  <si>
    <t>31.12.2014*</t>
  </si>
  <si>
    <t>31.03.2015**</t>
  </si>
  <si>
    <t>30.06.2015**</t>
  </si>
  <si>
    <t>30.09.2015**A</t>
  </si>
  <si>
    <t>31.12.2015*</t>
  </si>
  <si>
    <t>31.03.2016</t>
  </si>
  <si>
    <t>30.06.2016*</t>
  </si>
  <si>
    <t>31.12.2016*</t>
  </si>
  <si>
    <t>31.03.2017</t>
  </si>
  <si>
    <t>Stan na</t>
  </si>
  <si>
    <t>2Q2018</t>
  </si>
  <si>
    <t>2Q 2018</t>
  </si>
  <si>
    <t xml:space="preserve">Zobowiązania z tytułu bieżącego podatku </t>
  </si>
  <si>
    <t>R Dane po przekształceniu retrospektywnym</t>
  </si>
  <si>
    <t>1Q2018 R</t>
  </si>
  <si>
    <t>R dane przekształcone retrospektywnie</t>
  </si>
  <si>
    <t>2017*R</t>
  </si>
  <si>
    <t>R Dane przekształcone retrospektywnie</t>
  </si>
  <si>
    <t>1Q 2018 R</t>
  </si>
  <si>
    <t>4Q 2017 R</t>
  </si>
  <si>
    <t>30.09.2018</t>
  </si>
  <si>
    <t>3Q2018</t>
  </si>
  <si>
    <t>3Q 2018</t>
  </si>
  <si>
    <t>31.12.2017*R2</t>
  </si>
  <si>
    <t>2017*R2</t>
  </si>
  <si>
    <t>R2  Dane po przekształceniu retrospektywnym po korekcie nr2 2017</t>
  </si>
  <si>
    <t>31.03.2018 R2</t>
  </si>
  <si>
    <t>30.06.2018*R2</t>
  </si>
  <si>
    <t>30.06.2017*R</t>
  </si>
  <si>
    <t>30.09.2017 R</t>
  </si>
  <si>
    <t>1Q2018 R2</t>
  </si>
  <si>
    <t>2Q2018 R2</t>
  </si>
  <si>
    <t>31.12.2018*</t>
  </si>
  <si>
    <t>KAPITAŁY WŁASNE I ZOBOWIĄZANIA RAZEM:</t>
  </si>
  <si>
    <t>KAPITAŁY WŁASNE I ZOBOWIĄZANIA</t>
  </si>
  <si>
    <t>2018*</t>
  </si>
  <si>
    <t>4Q 2018</t>
  </si>
  <si>
    <t>Opis</t>
  </si>
  <si>
    <t>31.03.2019</t>
  </si>
  <si>
    <t>1Q2019</t>
  </si>
  <si>
    <t>1Q 2019</t>
  </si>
  <si>
    <t>2Q 2019</t>
  </si>
  <si>
    <t>2Q2019*</t>
  </si>
  <si>
    <t>30.06.2019*</t>
  </si>
  <si>
    <t>30.09.2019</t>
  </si>
  <si>
    <t>3Q2019</t>
  </si>
  <si>
    <t>3Q 2019</t>
  </si>
  <si>
    <t>2019*</t>
  </si>
  <si>
    <t>2019</t>
  </si>
  <si>
    <t>31.12.2019*</t>
  </si>
  <si>
    <t>FIXED ASSETS HELD FOR SALE</t>
  </si>
  <si>
    <t>AKTYWA TRWAŁE PRZENACZONE DO SPRZEDAŻY</t>
  </si>
  <si>
    <t>31.03.2020</t>
  </si>
  <si>
    <t>1Q2020</t>
  </si>
  <si>
    <t>Posiadane udziały:</t>
  </si>
  <si>
    <t>The join venture:</t>
  </si>
  <si>
    <t>quarterly data</t>
  </si>
  <si>
    <t>dane kwartalne</t>
  </si>
  <si>
    <t>dane narastająco</t>
  </si>
  <si>
    <t>1H2020*</t>
  </si>
  <si>
    <t>30.06.2020*</t>
  </si>
  <si>
    <t>2Q2020</t>
  </si>
  <si>
    <t>30.09.2020</t>
  </si>
  <si>
    <t xml:space="preserve">Należności z tytułu bieżącego podatku </t>
  </si>
  <si>
    <t>3Q2020</t>
  </si>
  <si>
    <t>Amortization and depreciation</t>
  </si>
  <si>
    <t>2020*</t>
  </si>
  <si>
    <t>31.12.2020*</t>
  </si>
  <si>
    <t>2020</t>
  </si>
  <si>
    <t>31.03.2021</t>
  </si>
  <si>
    <t>1Q2021</t>
  </si>
  <si>
    <t>2Q2021</t>
  </si>
  <si>
    <t>2Q2021*</t>
  </si>
  <si>
    <t>30.06.2021*</t>
  </si>
  <si>
    <t>30.09.2021</t>
  </si>
  <si>
    <t>3Q2021</t>
  </si>
  <si>
    <t>31.12.2021*</t>
  </si>
  <si>
    <t>SPRAWOZDANIE Z SYTUACJI FINANSOWEJ</t>
  </si>
  <si>
    <t>2021*</t>
  </si>
  <si>
    <t>SPRAWOZDANIE Z CAŁKOWITYCH DOCHODÓW</t>
  </si>
  <si>
    <t>4Q2021</t>
  </si>
  <si>
    <t>SPRAWOZDANIE Z PRZEPŁYWÓW PIENIĘŻNYCH</t>
  </si>
  <si>
    <t>Od 4Q2021 Vivid Games SA nie tworzy grupy kapitałowej</t>
  </si>
  <si>
    <t>31.03.2022</t>
  </si>
  <si>
    <t xml:space="preserve">Zobowiązania z tyt. leasingu </t>
  </si>
  <si>
    <t>Other liabilities</t>
  </si>
  <si>
    <t>1Q2022</t>
  </si>
  <si>
    <t>30.06.2022*</t>
  </si>
  <si>
    <t>2Q2022*</t>
  </si>
  <si>
    <t>2Q2022</t>
  </si>
  <si>
    <t>30.09.2022</t>
  </si>
  <si>
    <t>3Q2022</t>
  </si>
  <si>
    <t>31.12.2022*</t>
  </si>
  <si>
    <t>2022*</t>
  </si>
  <si>
    <t>4Q2022</t>
  </si>
  <si>
    <t>31.03.2023</t>
  </si>
  <si>
    <t>1Q2023</t>
  </si>
  <si>
    <t>2Q2023*</t>
  </si>
  <si>
    <t>30.06.2023*</t>
  </si>
  <si>
    <t>2Q2023</t>
  </si>
  <si>
    <t>30.09.2023</t>
  </si>
  <si>
    <t>3Q2023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</si>
</sst>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(#,##0.00\);\-______"/>
    <numFmt numFmtId="165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Alignment="1"/>
    <xf numFmtId="4" fontId="4" fillId="0" borderId="1" xfId="0" applyNumberFormat="1" applyFont="1" applyBorder="1" applyAlignment="1"/>
    <xf numFmtId="4" fontId="4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4" fillId="0" borderId="1" xfId="0" applyFont="1" applyBorder="1" applyAlignment="1"/>
    <xf numFmtId="0" fontId="4" fillId="0" borderId="1" xfId="0" quotePrefix="1" applyFont="1" applyBorder="1" applyAlignment="1"/>
    <xf numFmtId="0" fontId="4" fillId="0" borderId="1" xfId="0" applyFont="1" applyFill="1" applyBorder="1" applyAlignment="1"/>
    <xf numFmtId="4" fontId="4" fillId="0" borderId="1" xfId="0" applyNumberFormat="1" applyFont="1" applyFill="1" applyBorder="1" applyAlignment="1">
      <alignment horizontal="right"/>
    </xf>
    <xf numFmtId="0" fontId="0" fillId="0" borderId="0" xfId="0" applyFill="1" applyAlignment="1"/>
    <xf numFmtId="0" fontId="8" fillId="0" borderId="0" xfId="0" applyFont="1" applyAlignment="1"/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0" fillId="2" borderId="0" xfId="0" applyFill="1"/>
    <xf numFmtId="0" fontId="5" fillId="0" borderId="1" xfId="0" applyFont="1" applyBorder="1" applyAlignment="1"/>
    <xf numFmtId="0" fontId="0" fillId="0" borderId="0" xfId="0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Border="1"/>
    <xf numFmtId="0" fontId="5" fillId="0" borderId="0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0" fillId="0" borderId="0" xfId="0" applyFont="1" applyAlignment="1"/>
    <xf numFmtId="0" fontId="5" fillId="0" borderId="0" xfId="0" applyFont="1" applyFill="1" applyBorder="1" applyAlignme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14" fontId="4" fillId="3" borderId="1" xfId="0" quotePrefix="1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/>
    <xf numFmtId="4" fontId="5" fillId="4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4" fontId="4" fillId="3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/>
    <xf numFmtId="4" fontId="4" fillId="5" borderId="1" xfId="0" applyNumberFormat="1" applyFont="1" applyFill="1" applyBorder="1" applyAlignment="1">
      <alignment horizontal="right"/>
    </xf>
    <xf numFmtId="4" fontId="0" fillId="0" borderId="0" xfId="0" applyNumberFormat="1" applyFill="1" applyAlignment="1"/>
    <xf numFmtId="165" fontId="5" fillId="0" borderId="1" xfId="0" applyNumberFormat="1" applyFont="1" applyFill="1" applyBorder="1" applyAlignment="1"/>
    <xf numFmtId="4" fontId="0" fillId="0" borderId="0" xfId="0" applyNumberFormat="1" applyAlignment="1"/>
    <xf numFmtId="4" fontId="4" fillId="0" borderId="2" xfId="0" applyNumberFormat="1" applyFont="1" applyFill="1" applyBorder="1" applyAlignment="1">
      <alignment horizontal="right"/>
    </xf>
    <xf numFmtId="0" fontId="1" fillId="0" borderId="0" xfId="0" applyFont="1" applyAlignment="1"/>
    <xf numFmtId="14" fontId="5" fillId="3" borderId="1" xfId="0" applyNumberFormat="1" applyFont="1" applyFill="1" applyBorder="1" applyAlignment="1">
      <alignment horizontal="center"/>
    </xf>
    <xf numFmtId="4" fontId="4" fillId="3" borderId="1" xfId="0" quotePrefix="1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</cellXfs>
  <cellStyles count="5">
    <cellStyle name="Normalny" xfId="0" builtinId="0"/>
    <cellStyle name="Normalny 2" xfId="2"/>
    <cellStyle name="Normalny 3" xfId="1"/>
    <cellStyle name="Normalny 5" xfId="4"/>
    <cellStyle name="Procentowy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DBEC9"/>
      <rgbColor rgb="00FFFFFF"/>
      <rgbColor rgb="00C8DCE1"/>
      <rgbColor rgb="00ADBEC9"/>
      <rgbColor rgb="00C8DCE1"/>
      <rgbColor rgb="00ADBEC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1638300</xdr:colOff>
      <xdr:row>0</xdr:row>
      <xdr:rowOff>476250</xdr:rowOff>
    </xdr:to>
    <xdr:pic>
      <xdr:nvPicPr>
        <xdr:cNvPr id="3" name="Obraz 2" descr="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609725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1609725</xdr:colOff>
      <xdr:row>0</xdr:row>
      <xdr:rowOff>476250</xdr:rowOff>
    </xdr:to>
    <xdr:pic>
      <xdr:nvPicPr>
        <xdr:cNvPr id="2" name="Obraz 1" descr="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9725" cy="476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1609725</xdr:colOff>
      <xdr:row>0</xdr:row>
      <xdr:rowOff>476250</xdr:rowOff>
    </xdr:to>
    <xdr:pic>
      <xdr:nvPicPr>
        <xdr:cNvPr id="2" name="Obraz 1" descr="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9725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1609725</xdr:colOff>
      <xdr:row>0</xdr:row>
      <xdr:rowOff>476250</xdr:rowOff>
    </xdr:to>
    <xdr:pic>
      <xdr:nvPicPr>
        <xdr:cNvPr id="2" name="Obraz 1" descr="logo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97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"/>
  <sheetViews>
    <sheetView tabSelected="1" workbookViewId="0">
      <selection activeCell="B44" sqref="B44"/>
    </sheetView>
  </sheetViews>
  <sheetFormatPr defaultColWidth="8.85546875" defaultRowHeight="15" x14ac:dyDescent="0.25"/>
  <cols>
    <col min="1" max="1" width="38.28515625" style="1" customWidth="1"/>
    <col min="2" max="2" width="31.7109375" style="11" customWidth="1"/>
    <col min="3" max="29" width="10.85546875" style="11" customWidth="1"/>
    <col min="30" max="30" width="10.85546875" style="1" customWidth="1"/>
    <col min="31" max="31" width="10.85546875" style="10" customWidth="1"/>
    <col min="32" max="32" width="10.85546875" style="4" customWidth="1"/>
    <col min="33" max="43" width="10.85546875" style="10" customWidth="1"/>
    <col min="44" max="45" width="34.7109375" style="1" customWidth="1"/>
    <col min="46" max="16384" width="8.85546875" style="1"/>
  </cols>
  <sheetData>
    <row r="1" spans="1:45" ht="43.5" customHeight="1" x14ac:dyDescent="0.25">
      <c r="AG1" s="10" t="s">
        <v>0</v>
      </c>
    </row>
    <row r="2" spans="1:45" ht="26.25" x14ac:dyDescent="0.4">
      <c r="A2" s="5" t="s">
        <v>269</v>
      </c>
      <c r="B2" s="5"/>
    </row>
    <row r="3" spans="1:45" x14ac:dyDescent="0.25">
      <c r="A3" s="1" t="s">
        <v>186</v>
      </c>
      <c r="B3" s="11" t="s">
        <v>170</v>
      </c>
      <c r="C3" s="11" t="s">
        <v>0</v>
      </c>
      <c r="D3" s="11" t="s">
        <v>0</v>
      </c>
      <c r="E3" s="11" t="s">
        <v>0</v>
      </c>
      <c r="F3" s="11" t="s">
        <v>0</v>
      </c>
      <c r="G3" s="11" t="s">
        <v>0</v>
      </c>
      <c r="H3" s="11" t="s">
        <v>0</v>
      </c>
      <c r="I3" s="11" t="s">
        <v>0</v>
      </c>
      <c r="J3" s="11" t="s">
        <v>0</v>
      </c>
      <c r="K3" s="11" t="s">
        <v>0</v>
      </c>
      <c r="L3" s="11" t="s">
        <v>0</v>
      </c>
      <c r="M3" s="11" t="s">
        <v>0</v>
      </c>
      <c r="N3" s="11" t="s">
        <v>0</v>
      </c>
      <c r="O3" s="11" t="s">
        <v>0</v>
      </c>
      <c r="P3" s="11" t="s">
        <v>0</v>
      </c>
      <c r="Q3" s="11" t="s">
        <v>0</v>
      </c>
      <c r="R3" s="11" t="s">
        <v>0</v>
      </c>
      <c r="S3" s="11" t="s">
        <v>0</v>
      </c>
      <c r="T3" s="11" t="s">
        <v>0</v>
      </c>
      <c r="U3" s="11" t="s">
        <v>0</v>
      </c>
      <c r="V3" s="11" t="s">
        <v>0</v>
      </c>
      <c r="W3" s="11" t="s">
        <v>0</v>
      </c>
      <c r="X3" s="11" t="s">
        <v>0</v>
      </c>
      <c r="Y3" s="11" t="s">
        <v>0</v>
      </c>
      <c r="Z3" s="11" t="s">
        <v>0</v>
      </c>
      <c r="AI3" s="10" t="s">
        <v>0</v>
      </c>
    </row>
    <row r="4" spans="1:45" x14ac:dyDescent="0.25">
      <c r="A4" s="48" t="s">
        <v>5</v>
      </c>
      <c r="B4" s="48" t="s">
        <v>108</v>
      </c>
      <c r="C4" s="38" t="s">
        <v>201</v>
      </c>
      <c r="D4" s="38" t="s">
        <v>201</v>
      </c>
      <c r="E4" s="38" t="s">
        <v>201</v>
      </c>
      <c r="F4" s="38" t="s">
        <v>201</v>
      </c>
      <c r="G4" s="38" t="s">
        <v>201</v>
      </c>
      <c r="H4" s="38" t="s">
        <v>201</v>
      </c>
      <c r="I4" s="38" t="s">
        <v>201</v>
      </c>
      <c r="J4" s="38" t="s">
        <v>201</v>
      </c>
      <c r="K4" s="38" t="s">
        <v>201</v>
      </c>
      <c r="L4" s="38" t="s">
        <v>201</v>
      </c>
      <c r="M4" s="38" t="s">
        <v>201</v>
      </c>
      <c r="N4" s="38" t="s">
        <v>201</v>
      </c>
      <c r="O4" s="38" t="s">
        <v>201</v>
      </c>
      <c r="P4" s="38" t="s">
        <v>201</v>
      </c>
      <c r="Q4" s="38" t="s">
        <v>201</v>
      </c>
      <c r="R4" s="38" t="s">
        <v>201</v>
      </c>
      <c r="S4" s="38" t="s">
        <v>201</v>
      </c>
      <c r="T4" s="38" t="s">
        <v>201</v>
      </c>
      <c r="U4" s="38" t="s">
        <v>201</v>
      </c>
      <c r="V4" s="38" t="s">
        <v>201</v>
      </c>
      <c r="W4" s="38" t="s">
        <v>201</v>
      </c>
      <c r="X4" s="38" t="s">
        <v>201</v>
      </c>
      <c r="Y4" s="38" t="s">
        <v>201</v>
      </c>
      <c r="Z4" s="38" t="s">
        <v>201</v>
      </c>
      <c r="AA4" s="38" t="s">
        <v>201</v>
      </c>
      <c r="AB4" s="38" t="s">
        <v>201</v>
      </c>
      <c r="AC4" s="38" t="s">
        <v>201</v>
      </c>
      <c r="AD4" s="38" t="s">
        <v>201</v>
      </c>
      <c r="AE4" s="38" t="s">
        <v>201</v>
      </c>
      <c r="AF4" s="38" t="s">
        <v>201</v>
      </c>
      <c r="AG4" s="38" t="s">
        <v>201</v>
      </c>
      <c r="AH4" s="38" t="s">
        <v>201</v>
      </c>
      <c r="AI4" s="38" t="s">
        <v>201</v>
      </c>
      <c r="AJ4" s="38" t="s">
        <v>201</v>
      </c>
      <c r="AK4" s="38" t="s">
        <v>201</v>
      </c>
      <c r="AL4" s="38" t="s">
        <v>201</v>
      </c>
      <c r="AM4" s="38" t="s">
        <v>201</v>
      </c>
      <c r="AN4" s="38" t="s">
        <v>201</v>
      </c>
      <c r="AO4" s="38" t="s">
        <v>201</v>
      </c>
      <c r="AP4" s="38" t="s">
        <v>201</v>
      </c>
      <c r="AQ4" s="38" t="s">
        <v>201</v>
      </c>
      <c r="AR4" s="37" t="str">
        <f>+A4</f>
        <v>AKTYWA</v>
      </c>
      <c r="AS4" s="37" t="str">
        <f>+B4</f>
        <v>ASSETS</v>
      </c>
    </row>
    <row r="5" spans="1:45" x14ac:dyDescent="0.25">
      <c r="A5" s="37"/>
      <c r="B5" s="37"/>
      <c r="C5" s="40" t="s">
        <v>292</v>
      </c>
      <c r="D5" s="40" t="s">
        <v>290</v>
      </c>
      <c r="E5" s="40" t="s">
        <v>287</v>
      </c>
      <c r="F5" s="40" t="s">
        <v>284</v>
      </c>
      <c r="G5" s="40" t="s">
        <v>282</v>
      </c>
      <c r="H5" s="40" t="s">
        <v>279</v>
      </c>
      <c r="I5" s="40" t="s">
        <v>275</v>
      </c>
      <c r="J5" s="40" t="s">
        <v>268</v>
      </c>
      <c r="K5" s="40" t="s">
        <v>266</v>
      </c>
      <c r="L5" s="40" t="s">
        <v>265</v>
      </c>
      <c r="M5" s="40" t="s">
        <v>261</v>
      </c>
      <c r="N5" s="40" t="s">
        <v>259</v>
      </c>
      <c r="O5" s="40" t="s">
        <v>254</v>
      </c>
      <c r="P5" s="40" t="s">
        <v>252</v>
      </c>
      <c r="Q5" s="40" t="s">
        <v>244</v>
      </c>
      <c r="R5" s="40" t="s">
        <v>241</v>
      </c>
      <c r="S5" s="40" t="s">
        <v>236</v>
      </c>
      <c r="T5" s="40" t="s">
        <v>235</v>
      </c>
      <c r="U5" s="40" t="s">
        <v>230</v>
      </c>
      <c r="V5" s="40" t="s">
        <v>224</v>
      </c>
      <c r="W5" s="40" t="s">
        <v>212</v>
      </c>
      <c r="X5" s="40" t="s">
        <v>219</v>
      </c>
      <c r="Y5" s="40" t="s">
        <v>218</v>
      </c>
      <c r="Z5" s="40" t="s">
        <v>215</v>
      </c>
      <c r="AA5" s="40" t="s">
        <v>221</v>
      </c>
      <c r="AB5" s="40" t="s">
        <v>220</v>
      </c>
      <c r="AC5" s="40" t="s">
        <v>200</v>
      </c>
      <c r="AD5" s="40" t="s">
        <v>199</v>
      </c>
      <c r="AE5" s="39">
        <v>42643</v>
      </c>
      <c r="AF5" s="39" t="s">
        <v>198</v>
      </c>
      <c r="AG5" s="40" t="s">
        <v>197</v>
      </c>
      <c r="AH5" s="39" t="s">
        <v>196</v>
      </c>
      <c r="AI5" s="39" t="s">
        <v>195</v>
      </c>
      <c r="AJ5" s="39" t="s">
        <v>194</v>
      </c>
      <c r="AK5" s="39" t="s">
        <v>193</v>
      </c>
      <c r="AL5" s="39" t="s">
        <v>192</v>
      </c>
      <c r="AM5" s="39" t="s">
        <v>191</v>
      </c>
      <c r="AN5" s="39" t="s">
        <v>190</v>
      </c>
      <c r="AO5" s="39" t="s">
        <v>189</v>
      </c>
      <c r="AP5" s="39" t="s">
        <v>188</v>
      </c>
      <c r="AQ5" s="39" t="s">
        <v>187</v>
      </c>
      <c r="AR5" s="37" t="s">
        <v>0</v>
      </c>
      <c r="AS5" s="37" t="s">
        <v>0</v>
      </c>
    </row>
    <row r="6" spans="1:45" s="57" customFormat="1" x14ac:dyDescent="0.25">
      <c r="A6" s="44" t="s">
        <v>6</v>
      </c>
      <c r="B6" s="44" t="s">
        <v>130</v>
      </c>
      <c r="C6" s="46">
        <f t="shared" ref="C6" si="0">+C7+C8+C12+C13+C14</f>
        <v>13174.029999999999</v>
      </c>
      <c r="D6" s="46">
        <f t="shared" ref="D6:E6" si="1">+D7+D8+D12+D13+D14</f>
        <v>13388.670000000002</v>
      </c>
      <c r="E6" s="46">
        <f t="shared" si="1"/>
        <v>12905.09</v>
      </c>
      <c r="F6" s="46">
        <f t="shared" ref="F6:G6" si="2">+F7+F8+F12+F13+F14</f>
        <v>12783.18</v>
      </c>
      <c r="G6" s="46">
        <f t="shared" si="2"/>
        <v>13604.29</v>
      </c>
      <c r="H6" s="46">
        <f t="shared" ref="H6:N6" si="3">+H7+H8+H12+H13+H14</f>
        <v>14277.29</v>
      </c>
      <c r="I6" s="46">
        <f t="shared" si="3"/>
        <v>15258.99</v>
      </c>
      <c r="J6" s="46">
        <f t="shared" si="3"/>
        <v>15878</v>
      </c>
      <c r="K6" s="46">
        <f t="shared" si="3"/>
        <v>29323.010000000002</v>
      </c>
      <c r="L6" s="46">
        <f t="shared" si="3"/>
        <v>30253.91</v>
      </c>
      <c r="M6" s="46">
        <f t="shared" si="3"/>
        <v>31217.71</v>
      </c>
      <c r="N6" s="46">
        <f t="shared" si="3"/>
        <v>32133.449999999997</v>
      </c>
      <c r="O6" s="46">
        <f t="shared" ref="O6" si="4">+O7+O8+O12+O13+O14</f>
        <v>32646.25</v>
      </c>
      <c r="P6" s="46">
        <f t="shared" ref="P6:V6" si="5">+P7+P8+P12+P13+P14</f>
        <v>33363.99</v>
      </c>
      <c r="Q6" s="46">
        <f t="shared" si="5"/>
        <v>33462.17</v>
      </c>
      <c r="R6" s="46">
        <f t="shared" si="5"/>
        <v>33177.599999999999</v>
      </c>
      <c r="S6" s="46">
        <f t="shared" si="5"/>
        <v>33689.479999999996</v>
      </c>
      <c r="T6" s="46">
        <f t="shared" si="5"/>
        <v>32791.769999999997</v>
      </c>
      <c r="U6" s="46">
        <f t="shared" si="5"/>
        <v>31311.87</v>
      </c>
      <c r="V6" s="46">
        <f t="shared" si="5"/>
        <v>31203.280000000002</v>
      </c>
      <c r="W6" s="46">
        <v>29601.480000000007</v>
      </c>
      <c r="X6" s="46">
        <f>SUM(X7:X14)-X8</f>
        <v>29736.040000000005</v>
      </c>
      <c r="Y6" s="46">
        <f t="shared" ref="Y6:AB6" si="6">SUM(Y7:Y14)-Y8</f>
        <v>29039.100000000006</v>
      </c>
      <c r="Z6" s="46">
        <f t="shared" si="6"/>
        <v>27818.919999999995</v>
      </c>
      <c r="AA6" s="46">
        <f t="shared" si="6"/>
        <v>32644.140000000007</v>
      </c>
      <c r="AB6" s="46">
        <f t="shared" si="6"/>
        <v>32478.339999999997</v>
      </c>
      <c r="AC6" s="46">
        <v>33629.79</v>
      </c>
      <c r="AD6" s="46">
        <v>33051.39</v>
      </c>
      <c r="AE6" s="46">
        <v>29652.49</v>
      </c>
      <c r="AF6" s="46">
        <v>28985.920000000006</v>
      </c>
      <c r="AG6" s="46">
        <v>27956.47</v>
      </c>
      <c r="AH6" s="46">
        <v>26346.920000000002</v>
      </c>
      <c r="AI6" s="46">
        <v>23071.95</v>
      </c>
      <c r="AJ6" s="46">
        <v>12516.619999999999</v>
      </c>
      <c r="AK6" s="46">
        <v>10404.310000000001</v>
      </c>
      <c r="AL6" s="46">
        <v>9447.08</v>
      </c>
      <c r="AM6" s="46">
        <f>SUM(AM7:AM14)-AM8-AM12</f>
        <v>7726.5999999999995</v>
      </c>
      <c r="AN6" s="46">
        <f>SUM(AN7:AN14)-AN8-AN12</f>
        <v>6992.17</v>
      </c>
      <c r="AO6" s="46">
        <f>SUM(AO7:AO14)-AO8-AO12</f>
        <v>6130.3900000000012</v>
      </c>
      <c r="AP6" s="46">
        <v>5778.79</v>
      </c>
      <c r="AQ6" s="46">
        <v>4376.9799999999996</v>
      </c>
      <c r="AR6" s="44" t="str">
        <f t="shared" ref="AR6:AR24" si="7">+A6</f>
        <v>AKTYWA TRWAŁE</v>
      </c>
      <c r="AS6" s="44" t="str">
        <f t="shared" ref="AS6:AS24" si="8">+B6</f>
        <v>FIXED ASSETS</v>
      </c>
    </row>
    <row r="7" spans="1:45" x14ac:dyDescent="0.25">
      <c r="A7" s="13" t="s">
        <v>7</v>
      </c>
      <c r="B7" s="13" t="s">
        <v>90</v>
      </c>
      <c r="C7" s="7">
        <v>281.08</v>
      </c>
      <c r="D7" s="7">
        <v>355.94</v>
      </c>
      <c r="E7" s="7">
        <v>409.8</v>
      </c>
      <c r="F7" s="7">
        <v>469.6</v>
      </c>
      <c r="G7" s="7">
        <v>571.4</v>
      </c>
      <c r="H7" s="7">
        <v>594.29</v>
      </c>
      <c r="I7" s="7">
        <v>647.48</v>
      </c>
      <c r="J7" s="7">
        <v>683.22</v>
      </c>
      <c r="K7" s="7">
        <v>694.72</v>
      </c>
      <c r="L7" s="7">
        <v>684.74</v>
      </c>
      <c r="M7" s="7">
        <v>651.09</v>
      </c>
      <c r="N7" s="7">
        <v>699.19</v>
      </c>
      <c r="O7" s="7">
        <v>297.79000000000002</v>
      </c>
      <c r="P7" s="7">
        <v>382.32</v>
      </c>
      <c r="Q7" s="7">
        <v>438</v>
      </c>
      <c r="R7" s="7">
        <v>575.21</v>
      </c>
      <c r="S7" s="7">
        <v>678.11</v>
      </c>
      <c r="T7" s="7">
        <v>787.98</v>
      </c>
      <c r="U7" s="7">
        <v>156.05000000000001</v>
      </c>
      <c r="V7" s="7">
        <v>264.72000000000003</v>
      </c>
      <c r="W7" s="7">
        <v>314.58</v>
      </c>
      <c r="X7" s="7">
        <v>410.24</v>
      </c>
      <c r="Y7" s="7">
        <v>503.11</v>
      </c>
      <c r="Z7" s="7">
        <v>528.41999999999996</v>
      </c>
      <c r="AA7" s="7">
        <v>613.54999999999995</v>
      </c>
      <c r="AB7" s="7">
        <v>719.11</v>
      </c>
      <c r="AC7" s="7">
        <v>806.7</v>
      </c>
      <c r="AD7" s="7">
        <v>915.06</v>
      </c>
      <c r="AE7" s="7">
        <v>1025</v>
      </c>
      <c r="AF7" s="7">
        <v>1140</v>
      </c>
      <c r="AG7" s="7">
        <v>846.61</v>
      </c>
      <c r="AH7" s="7">
        <v>947.23</v>
      </c>
      <c r="AI7" s="7">
        <v>544.44000000000005</v>
      </c>
      <c r="AJ7" s="7">
        <v>427.87</v>
      </c>
      <c r="AK7" s="7">
        <v>410.48</v>
      </c>
      <c r="AL7" s="7">
        <v>432.64</v>
      </c>
      <c r="AM7" s="7">
        <v>502.11</v>
      </c>
      <c r="AN7" s="7">
        <v>496.34</v>
      </c>
      <c r="AO7" s="7">
        <v>552.47</v>
      </c>
      <c r="AP7" s="7">
        <v>449.57</v>
      </c>
      <c r="AQ7" s="7">
        <v>344.41</v>
      </c>
      <c r="AR7" s="13" t="str">
        <f t="shared" si="7"/>
        <v>Rzeczowe aktywa trwałe</v>
      </c>
      <c r="AS7" s="13" t="str">
        <f t="shared" si="8"/>
        <v>Tangible assets</v>
      </c>
    </row>
    <row r="8" spans="1:45" x14ac:dyDescent="0.25">
      <c r="A8" s="13" t="s">
        <v>8</v>
      </c>
      <c r="B8" s="13" t="s">
        <v>91</v>
      </c>
      <c r="C8" s="7">
        <f>SUM(C9:C11)</f>
        <v>12746.519999999999</v>
      </c>
      <c r="D8" s="7">
        <f t="shared" ref="C8:D8" si="9">SUM(D9:D11)</f>
        <v>12886.300000000001</v>
      </c>
      <c r="E8" s="7">
        <f t="shared" ref="E8:K8" si="10">SUM(E9:E11)</f>
        <v>12332.03</v>
      </c>
      <c r="F8" s="7">
        <f t="shared" si="10"/>
        <v>12150.32</v>
      </c>
      <c r="G8" s="7">
        <f t="shared" si="10"/>
        <v>12857.85</v>
      </c>
      <c r="H8" s="7">
        <f t="shared" si="10"/>
        <v>13507.96</v>
      </c>
      <c r="I8" s="7">
        <f t="shared" si="10"/>
        <v>14371.24</v>
      </c>
      <c r="J8" s="7">
        <f t="shared" si="10"/>
        <v>15014.75</v>
      </c>
      <c r="K8" s="7">
        <f t="shared" si="10"/>
        <v>28485.18</v>
      </c>
      <c r="L8" s="7">
        <v>29426.059999999998</v>
      </c>
      <c r="M8" s="7">
        <v>30423.51</v>
      </c>
      <c r="N8" s="7">
        <v>31291.149999999998</v>
      </c>
      <c r="O8" s="7">
        <v>31999.989999999998</v>
      </c>
      <c r="P8" s="7">
        <v>32676.9</v>
      </c>
      <c r="Q8" s="7">
        <v>32700.23</v>
      </c>
      <c r="R8" s="7">
        <v>32277.599999999999</v>
      </c>
      <c r="S8" s="7">
        <v>32486.219999999998</v>
      </c>
      <c r="T8" s="7">
        <v>31566.53</v>
      </c>
      <c r="U8" s="7">
        <v>30741.67</v>
      </c>
      <c r="V8" s="7">
        <f>SUM(V9:V11)</f>
        <v>30524.48</v>
      </c>
      <c r="W8" s="7">
        <v>28889.909999999996</v>
      </c>
      <c r="X8" s="7">
        <f>SUM(X9:X11)</f>
        <v>28928.81</v>
      </c>
      <c r="Y8" s="7">
        <f>SUM(Y9:Y11)</f>
        <v>28164.550000000003</v>
      </c>
      <c r="Z8" s="7">
        <f>SUM(Z9:Z11)</f>
        <v>26856.91</v>
      </c>
      <c r="AA8" s="7">
        <v>25864.68</v>
      </c>
      <c r="AB8" s="7">
        <v>24984.33</v>
      </c>
      <c r="AC8" s="7">
        <v>23587.61</v>
      </c>
      <c r="AD8" s="7">
        <v>22300.22</v>
      </c>
      <c r="AE8" s="7">
        <v>20110.46</v>
      </c>
      <c r="AF8" s="7">
        <v>18902.150000000001</v>
      </c>
      <c r="AG8" s="7">
        <v>17313.669999999998</v>
      </c>
      <c r="AH8" s="7">
        <v>15162.56</v>
      </c>
      <c r="AI8" s="7">
        <v>12443.779999999999</v>
      </c>
      <c r="AJ8" s="7">
        <v>11251.98</v>
      </c>
      <c r="AK8" s="7">
        <v>8849.1299999999992</v>
      </c>
      <c r="AL8" s="7">
        <v>8007.43</v>
      </c>
      <c r="AM8" s="7">
        <f t="shared" ref="AM8" si="11">SUM(AM9:AM11)</f>
        <v>7144.4100000000008</v>
      </c>
      <c r="AN8" s="7">
        <f>SUM(AN9:AN11)</f>
        <v>6422.6399999999994</v>
      </c>
      <c r="AO8" s="7">
        <f t="shared" ref="AO8" si="12">SUM(AO9:AO11)</f>
        <v>5528.15</v>
      </c>
      <c r="AP8" s="7">
        <v>4697.59</v>
      </c>
      <c r="AQ8" s="7">
        <v>0</v>
      </c>
      <c r="AR8" s="13" t="str">
        <f t="shared" si="7"/>
        <v>Wartości niematerialne i prace rozwojowe, w tym:</v>
      </c>
      <c r="AS8" s="13" t="str">
        <f t="shared" si="8"/>
        <v>Intangible assets</v>
      </c>
    </row>
    <row r="9" spans="1:45" x14ac:dyDescent="0.25">
      <c r="A9" s="14" t="s">
        <v>9</v>
      </c>
      <c r="B9" s="14" t="s">
        <v>131</v>
      </c>
      <c r="C9" s="7">
        <v>9715.4599999999991</v>
      </c>
      <c r="D9" s="7">
        <v>10502.27</v>
      </c>
      <c r="E9" s="7">
        <v>11018.25</v>
      </c>
      <c r="F9" s="7">
        <v>11775.59</v>
      </c>
      <c r="G9" s="7">
        <v>12281.85</v>
      </c>
      <c r="H9" s="7">
        <v>13021.91</v>
      </c>
      <c r="I9" s="7">
        <v>13800.41</v>
      </c>
      <c r="J9" s="7">
        <v>14597.81</v>
      </c>
      <c r="K9" s="7">
        <v>22637.5</v>
      </c>
      <c r="L9" s="7">
        <v>23121.41</v>
      </c>
      <c r="M9" s="7">
        <v>24387.51</v>
      </c>
      <c r="N9" s="7">
        <v>25653.599999999999</v>
      </c>
      <c r="O9" s="7">
        <v>16314.56</v>
      </c>
      <c r="P9" s="7">
        <v>16908.41</v>
      </c>
      <c r="Q9" s="7">
        <v>16843.3</v>
      </c>
      <c r="R9" s="7">
        <v>17174.259999999998</v>
      </c>
      <c r="S9" s="7">
        <v>18679.39</v>
      </c>
      <c r="T9" s="7">
        <v>19656.43</v>
      </c>
      <c r="U9" s="7">
        <v>20592.39</v>
      </c>
      <c r="V9" s="7">
        <v>21610.55</v>
      </c>
      <c r="W9" s="7">
        <v>19801.099999999999</v>
      </c>
      <c r="X9" s="7">
        <v>12044.23</v>
      </c>
      <c r="Y9" s="7">
        <v>7786.22</v>
      </c>
      <c r="Z9" s="7">
        <v>8495.7099999999991</v>
      </c>
      <c r="AA9" s="7">
        <v>9240.5300000000007</v>
      </c>
      <c r="AB9" s="7">
        <v>9675.2900000000009</v>
      </c>
      <c r="AC9" s="7">
        <v>8701.7099999999991</v>
      </c>
      <c r="AD9" s="7">
        <v>8711.2099999999991</v>
      </c>
      <c r="AE9" s="7">
        <v>8572.24</v>
      </c>
      <c r="AF9" s="7">
        <v>6844.77</v>
      </c>
      <c r="AG9" s="7">
        <v>7661.84</v>
      </c>
      <c r="AH9" s="7">
        <v>7050.29</v>
      </c>
      <c r="AI9" s="7">
        <v>1349.97</v>
      </c>
      <c r="AJ9" s="7">
        <v>1707.46</v>
      </c>
      <c r="AK9" s="7">
        <v>1522.25</v>
      </c>
      <c r="AL9" s="7">
        <v>2274.9699999999998</v>
      </c>
      <c r="AM9" s="7">
        <v>2668.38</v>
      </c>
      <c r="AN9" s="7">
        <v>2918.43</v>
      </c>
      <c r="AO9" s="7">
        <v>2136.83</v>
      </c>
      <c r="AP9" s="7">
        <v>1651.56</v>
      </c>
      <c r="AQ9" s="7">
        <v>2301.3200000000002</v>
      </c>
      <c r="AR9" s="14" t="str">
        <f t="shared" si="7"/>
        <v xml:space="preserve"> - Koszty zakończonych prac rozwojowych</v>
      </c>
      <c r="AS9" s="14" t="str">
        <f t="shared" si="8"/>
        <v>R&amp;D expenses</v>
      </c>
    </row>
    <row r="10" spans="1:45" x14ac:dyDescent="0.25">
      <c r="A10" s="14" t="s">
        <v>10</v>
      </c>
      <c r="B10" s="14" t="s">
        <v>96</v>
      </c>
      <c r="C10" s="16">
        <v>0</v>
      </c>
      <c r="D10" s="16">
        <v>0</v>
      </c>
      <c r="E10" s="16">
        <v>0</v>
      </c>
      <c r="F10" s="16">
        <v>0</v>
      </c>
      <c r="G10" s="16">
        <v>104.24</v>
      </c>
      <c r="H10" s="16">
        <v>208.47</v>
      </c>
      <c r="I10" s="16">
        <v>312.70999999999998</v>
      </c>
      <c r="J10" s="16">
        <v>416.94</v>
      </c>
      <c r="K10" s="16">
        <v>521.17999999999995</v>
      </c>
      <c r="L10" s="16">
        <v>625.41999999999996</v>
      </c>
      <c r="M10" s="16">
        <v>742.54</v>
      </c>
      <c r="N10" s="16">
        <v>859.66</v>
      </c>
      <c r="O10" s="16">
        <v>976.78</v>
      </c>
      <c r="P10" s="7">
        <v>1093.9000000000001</v>
      </c>
      <c r="Q10" s="7">
        <v>1211.02</v>
      </c>
      <c r="R10" s="7">
        <v>1328.14</v>
      </c>
      <c r="S10" s="7">
        <v>1445.26</v>
      </c>
      <c r="T10" s="7">
        <v>1562.38</v>
      </c>
      <c r="U10" s="7">
        <v>1571.93</v>
      </c>
      <c r="V10" s="7">
        <v>1812.79</v>
      </c>
      <c r="W10" s="7">
        <v>2053.64</v>
      </c>
      <c r="X10" s="7">
        <v>2296.54</v>
      </c>
      <c r="Y10" s="7">
        <v>2539.4299999999998</v>
      </c>
      <c r="Z10" s="7">
        <v>2785.83</v>
      </c>
      <c r="AA10" s="7">
        <v>3129.82</v>
      </c>
      <c r="AB10" s="7">
        <v>3682.31</v>
      </c>
      <c r="AC10" s="7">
        <v>3936.36</v>
      </c>
      <c r="AD10" s="7">
        <v>4191.59</v>
      </c>
      <c r="AE10" s="7">
        <v>4202.75</v>
      </c>
      <c r="AF10" s="7">
        <v>4426.07</v>
      </c>
      <c r="AG10" s="7">
        <v>4666.41</v>
      </c>
      <c r="AH10" s="7">
        <v>4610.1000000000004</v>
      </c>
      <c r="AI10" s="7">
        <v>472.93</v>
      </c>
      <c r="AJ10" s="7">
        <v>505.2</v>
      </c>
      <c r="AK10" s="7">
        <v>337.47</v>
      </c>
      <c r="AL10" s="7">
        <v>359.74</v>
      </c>
      <c r="AM10" s="7">
        <v>3263.98</v>
      </c>
      <c r="AN10" s="7">
        <v>2949.22</v>
      </c>
      <c r="AO10" s="7">
        <v>411.91</v>
      </c>
      <c r="AP10" s="7">
        <v>39.32</v>
      </c>
      <c r="AQ10" s="7">
        <v>46.81</v>
      </c>
      <c r="AR10" s="14" t="str">
        <f t="shared" si="7"/>
        <v xml:space="preserve"> - Pozostałe wartości niematerialne</v>
      </c>
      <c r="AS10" s="14" t="str">
        <f t="shared" si="8"/>
        <v>Other intangible assets</v>
      </c>
    </row>
    <row r="11" spans="1:45" x14ac:dyDescent="0.25">
      <c r="A11" s="14" t="s">
        <v>11</v>
      </c>
      <c r="B11" s="14" t="s">
        <v>97</v>
      </c>
      <c r="C11" s="16">
        <v>3031.06</v>
      </c>
      <c r="D11" s="16">
        <v>2384.0300000000002</v>
      </c>
      <c r="E11" s="16">
        <v>1313.78</v>
      </c>
      <c r="F11" s="16">
        <v>374.73</v>
      </c>
      <c r="G11" s="16">
        <v>471.76</v>
      </c>
      <c r="H11" s="16">
        <v>277.58</v>
      </c>
      <c r="I11" s="16">
        <v>258.12</v>
      </c>
      <c r="J11" s="16">
        <v>0</v>
      </c>
      <c r="K11" s="16">
        <v>5326.5</v>
      </c>
      <c r="L11" s="16">
        <v>5679.23</v>
      </c>
      <c r="M11" s="16">
        <v>5293.46</v>
      </c>
      <c r="N11" s="16">
        <v>4777.8900000000003</v>
      </c>
      <c r="O11" s="16">
        <v>14708.65</v>
      </c>
      <c r="P11" s="16">
        <v>14674.59</v>
      </c>
      <c r="Q11" s="7">
        <v>14645.91</v>
      </c>
      <c r="R11" s="7">
        <v>13775.2</v>
      </c>
      <c r="S11" s="7">
        <v>12361.57</v>
      </c>
      <c r="T11" s="7">
        <v>10347.719999999999</v>
      </c>
      <c r="U11" s="7">
        <v>8577.35</v>
      </c>
      <c r="V11" s="7">
        <v>7101.14</v>
      </c>
      <c r="W11" s="7">
        <v>7035.17</v>
      </c>
      <c r="X11" s="7">
        <v>14588.04</v>
      </c>
      <c r="Y11" s="7">
        <v>17838.900000000001</v>
      </c>
      <c r="Z11" s="7">
        <v>15575.37</v>
      </c>
      <c r="AA11" s="7">
        <v>13494.33</v>
      </c>
      <c r="AB11" s="7">
        <v>11626.73</v>
      </c>
      <c r="AC11" s="7">
        <v>10949.54</v>
      </c>
      <c r="AD11" s="7">
        <v>9397.42</v>
      </c>
      <c r="AE11" s="7">
        <v>7335.47</v>
      </c>
      <c r="AF11" s="7">
        <v>7631.31</v>
      </c>
      <c r="AG11" s="7">
        <v>4985.41</v>
      </c>
      <c r="AH11" s="7">
        <v>3502.17</v>
      </c>
      <c r="AI11" s="7">
        <v>10620.88</v>
      </c>
      <c r="AJ11" s="7">
        <v>9039.32</v>
      </c>
      <c r="AK11" s="7">
        <v>6989.41</v>
      </c>
      <c r="AL11" s="7">
        <v>5372.72</v>
      </c>
      <c r="AM11" s="7">
        <v>1212.05</v>
      </c>
      <c r="AN11" s="7">
        <v>554.99</v>
      </c>
      <c r="AO11" s="7">
        <v>2979.41</v>
      </c>
      <c r="AP11" s="7">
        <v>3006.7</v>
      </c>
      <c r="AQ11" s="7">
        <v>1647.36</v>
      </c>
      <c r="AR11" s="14" t="str">
        <f t="shared" si="7"/>
        <v xml:space="preserve"> - Wartości niematerialne w realizacji</v>
      </c>
      <c r="AS11" s="14" t="str">
        <f t="shared" si="8"/>
        <v>Intangible assets in progress</v>
      </c>
    </row>
    <row r="12" spans="1:45" x14ac:dyDescent="0.25">
      <c r="A12" s="13" t="s">
        <v>246</v>
      </c>
      <c r="B12" s="13" t="s">
        <v>247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5</v>
      </c>
      <c r="P12" s="16">
        <v>5</v>
      </c>
      <c r="Q12" s="16">
        <v>5</v>
      </c>
      <c r="R12" s="16">
        <v>5</v>
      </c>
      <c r="S12" s="16">
        <v>99.62</v>
      </c>
      <c r="T12" s="7">
        <v>99.62</v>
      </c>
      <c r="U12" s="7">
        <v>98.16</v>
      </c>
      <c r="V12" s="7">
        <v>97.25</v>
      </c>
      <c r="W12" s="7">
        <v>89.3</v>
      </c>
      <c r="X12" s="7">
        <v>89.3</v>
      </c>
      <c r="Y12" s="7">
        <v>51.79</v>
      </c>
      <c r="Z12" s="7">
        <v>52.2</v>
      </c>
      <c r="AA12" s="7">
        <v>60.48</v>
      </c>
      <c r="AB12" s="7">
        <v>146.75</v>
      </c>
      <c r="AC12" s="7">
        <v>319.58999999999997</v>
      </c>
      <c r="AD12" s="7">
        <v>319.58999999999997</v>
      </c>
      <c r="AE12" s="7">
        <v>249.08</v>
      </c>
      <c r="AF12" s="7">
        <v>249.08</v>
      </c>
      <c r="AG12" s="7">
        <v>553.27</v>
      </c>
      <c r="AH12" s="7">
        <v>637.02</v>
      </c>
      <c r="AI12" s="7">
        <v>705.69</v>
      </c>
      <c r="AJ12" s="7">
        <v>645.1</v>
      </c>
      <c r="AK12" s="7">
        <v>822.17</v>
      </c>
      <c r="AL12" s="7">
        <v>860.89</v>
      </c>
      <c r="AM12" s="7">
        <v>907.04</v>
      </c>
      <c r="AN12" s="7">
        <v>791.44</v>
      </c>
      <c r="AO12" s="7">
        <v>797.1</v>
      </c>
      <c r="AP12" s="7">
        <v>558.44000000000005</v>
      </c>
      <c r="AQ12" s="7">
        <v>0</v>
      </c>
      <c r="AR12" s="13" t="str">
        <f t="shared" si="7"/>
        <v>Posiadane udziały:</v>
      </c>
      <c r="AS12" s="13" t="str">
        <f t="shared" si="8"/>
        <v>The join venture:</v>
      </c>
    </row>
    <row r="13" spans="1:45" s="17" customFormat="1" x14ac:dyDescent="0.25">
      <c r="A13" s="15" t="s">
        <v>12</v>
      </c>
      <c r="B13" s="15" t="s">
        <v>132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16">
        <v>0</v>
      </c>
      <c r="P13" s="16">
        <v>0</v>
      </c>
      <c r="Q13" s="16">
        <v>61.5</v>
      </c>
      <c r="R13" s="16">
        <v>61.5</v>
      </c>
      <c r="S13" s="16">
        <v>61.5</v>
      </c>
      <c r="T13" s="16">
        <v>61.5</v>
      </c>
      <c r="U13" s="16">
        <v>61.5</v>
      </c>
      <c r="V13" s="16">
        <v>61.5</v>
      </c>
      <c r="W13" s="16">
        <v>61.5</v>
      </c>
      <c r="X13" s="16">
        <v>61.5</v>
      </c>
      <c r="Y13" s="16">
        <v>65.55</v>
      </c>
      <c r="Z13" s="16">
        <v>65.55</v>
      </c>
      <c r="AA13" s="16">
        <v>58.06</v>
      </c>
      <c r="AB13" s="16">
        <v>57.06</v>
      </c>
      <c r="AC13" s="16">
        <v>60.06</v>
      </c>
      <c r="AD13" s="16">
        <v>60.06</v>
      </c>
      <c r="AE13" s="16">
        <v>99.16</v>
      </c>
      <c r="AF13" s="16">
        <v>99.16</v>
      </c>
      <c r="AG13" s="16">
        <v>99.16</v>
      </c>
      <c r="AH13" s="16">
        <v>61.5</v>
      </c>
      <c r="AI13" s="16">
        <v>45</v>
      </c>
      <c r="AJ13" s="16">
        <v>45</v>
      </c>
      <c r="AK13" s="16">
        <v>45</v>
      </c>
      <c r="AL13" s="16">
        <v>45</v>
      </c>
      <c r="AM13" s="16">
        <v>45</v>
      </c>
      <c r="AN13" s="16">
        <v>45</v>
      </c>
      <c r="AO13" s="16">
        <v>45</v>
      </c>
      <c r="AP13" s="16">
        <v>45</v>
      </c>
      <c r="AQ13" s="16">
        <v>0</v>
      </c>
      <c r="AR13" s="15" t="str">
        <f t="shared" si="7"/>
        <v>Należności długoterminowe</v>
      </c>
      <c r="AS13" s="15" t="str">
        <f t="shared" si="8"/>
        <v>Long-term receivables</v>
      </c>
    </row>
    <row r="14" spans="1:45" x14ac:dyDescent="0.25">
      <c r="A14" s="13" t="s">
        <v>13</v>
      </c>
      <c r="B14" s="13" t="s">
        <v>92</v>
      </c>
      <c r="C14" s="7">
        <v>146.43</v>
      </c>
      <c r="D14" s="7">
        <v>146.43</v>
      </c>
      <c r="E14" s="7">
        <v>163.26</v>
      </c>
      <c r="F14" s="7">
        <v>163.26</v>
      </c>
      <c r="G14" s="7">
        <v>175.04</v>
      </c>
      <c r="H14" s="7">
        <v>175.04</v>
      </c>
      <c r="I14" s="7">
        <v>240.27</v>
      </c>
      <c r="J14" s="7">
        <v>180.03</v>
      </c>
      <c r="K14" s="7">
        <v>143.11000000000001</v>
      </c>
      <c r="L14" s="7">
        <v>143.11000000000001</v>
      </c>
      <c r="M14" s="7">
        <v>143.11000000000001</v>
      </c>
      <c r="N14" s="7">
        <v>143.11000000000001</v>
      </c>
      <c r="O14" s="7">
        <v>343.47</v>
      </c>
      <c r="P14" s="7">
        <v>299.77</v>
      </c>
      <c r="Q14" s="7">
        <v>257.44</v>
      </c>
      <c r="R14" s="7">
        <v>258.29000000000002</v>
      </c>
      <c r="S14" s="7">
        <v>364.03</v>
      </c>
      <c r="T14" s="7">
        <v>276.14</v>
      </c>
      <c r="U14" s="7">
        <v>254.49</v>
      </c>
      <c r="V14" s="7">
        <v>255.33</v>
      </c>
      <c r="W14" s="7">
        <v>246.19</v>
      </c>
      <c r="X14" s="7">
        <v>246.19000000000005</v>
      </c>
      <c r="Y14" s="7">
        <v>254.09999999999991</v>
      </c>
      <c r="Z14" s="7">
        <v>315.83999999999997</v>
      </c>
      <c r="AA14" s="7">
        <v>6047.37</v>
      </c>
      <c r="AB14" s="7">
        <v>6571.09</v>
      </c>
      <c r="AC14" s="7">
        <v>8855.83</v>
      </c>
      <c r="AD14" s="7">
        <v>9456.4599999999991</v>
      </c>
      <c r="AE14" s="7">
        <v>8168.79</v>
      </c>
      <c r="AF14" s="7">
        <v>8595.5300000000007</v>
      </c>
      <c r="AG14" s="7">
        <v>9143.77</v>
      </c>
      <c r="AH14" s="7">
        <v>9538.61</v>
      </c>
      <c r="AI14" s="7">
        <v>9333.0400000000009</v>
      </c>
      <c r="AJ14" s="7">
        <v>146.66999999999999</v>
      </c>
      <c r="AK14" s="7">
        <v>277.52999999999997</v>
      </c>
      <c r="AL14" s="7">
        <v>101.12</v>
      </c>
      <c r="AM14" s="7">
        <v>35.08</v>
      </c>
      <c r="AN14" s="7">
        <v>28.19</v>
      </c>
      <c r="AO14" s="7">
        <v>4.7699999999999996</v>
      </c>
      <c r="AP14" s="7">
        <v>28.2</v>
      </c>
      <c r="AQ14" s="7">
        <v>37.08</v>
      </c>
      <c r="AR14" s="13" t="str">
        <f t="shared" si="7"/>
        <v>Aktywa z tytułu odroczonego podatku dochodowego</v>
      </c>
      <c r="AS14" s="13" t="str">
        <f t="shared" si="8"/>
        <v>Defered tax assets</v>
      </c>
    </row>
    <row r="15" spans="1:45" s="11" customFormat="1" x14ac:dyDescent="0.25">
      <c r="A15" s="44" t="s">
        <v>243</v>
      </c>
      <c r="B15" s="44" t="s">
        <v>242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307.95999999999998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820.86</v>
      </c>
      <c r="Q15" s="46">
        <v>922.16</v>
      </c>
      <c r="R15" s="46">
        <v>922.16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/>
      <c r="AS15" s="46"/>
    </row>
    <row r="16" spans="1:45" s="57" customFormat="1" x14ac:dyDescent="0.25">
      <c r="A16" s="44" t="s">
        <v>15</v>
      </c>
      <c r="B16" s="44" t="s">
        <v>169</v>
      </c>
      <c r="C16" s="46">
        <f t="shared" ref="C16:D16" si="13">SUM(C17:C23)</f>
        <v>4758.4500000000007</v>
      </c>
      <c r="D16" s="46">
        <f t="shared" si="13"/>
        <v>5729.58</v>
      </c>
      <c r="E16" s="46">
        <f t="shared" ref="E16:F16" si="14">SUM(E17:E23)</f>
        <v>5925.75</v>
      </c>
      <c r="F16" s="46">
        <f t="shared" si="14"/>
        <v>6562.88</v>
      </c>
      <c r="G16" s="46">
        <f t="shared" ref="G16:J16" si="15">SUM(G17:G23)</f>
        <v>12436.33</v>
      </c>
      <c r="H16" s="46">
        <f t="shared" si="15"/>
        <v>8607.9399999999987</v>
      </c>
      <c r="I16" s="46">
        <f t="shared" si="15"/>
        <v>7193.88</v>
      </c>
      <c r="J16" s="46">
        <f t="shared" si="15"/>
        <v>7688.89</v>
      </c>
      <c r="K16" s="46">
        <f t="shared" ref="K16:L16" si="16">SUM(K17:K23)</f>
        <v>7003.55</v>
      </c>
      <c r="L16" s="46">
        <f t="shared" si="16"/>
        <v>6647.37</v>
      </c>
      <c r="M16" s="46">
        <f t="shared" ref="M16:N16" si="17">SUM(M17:M23)</f>
        <v>9206.6</v>
      </c>
      <c r="N16" s="46">
        <f t="shared" si="17"/>
        <v>11320.84</v>
      </c>
      <c r="O16" s="46">
        <f t="shared" ref="O16:T16" si="18">SUM(O17:O23)</f>
        <v>10663.58</v>
      </c>
      <c r="P16" s="46">
        <f t="shared" si="18"/>
        <v>9956.18</v>
      </c>
      <c r="Q16" s="46">
        <f t="shared" si="18"/>
        <v>6613.9900000000007</v>
      </c>
      <c r="R16" s="46">
        <f t="shared" si="18"/>
        <v>5237.57</v>
      </c>
      <c r="S16" s="46">
        <f t="shared" si="18"/>
        <v>4653.07</v>
      </c>
      <c r="T16" s="46">
        <f t="shared" si="18"/>
        <v>4119.01</v>
      </c>
      <c r="U16" s="46">
        <v>4450.7299999999996</v>
      </c>
      <c r="V16" s="46">
        <v>3483.1400000000003</v>
      </c>
      <c r="W16" s="46">
        <f>SUM(W17:W23)</f>
        <v>4182.99</v>
      </c>
      <c r="X16" s="46">
        <f>SUM(X17:X23)</f>
        <v>6296.54</v>
      </c>
      <c r="Y16" s="46">
        <f>SUM(Y17:Y23)</f>
        <v>7942.9</v>
      </c>
      <c r="Z16" s="46">
        <f>SUM(Z17:Z23)</f>
        <v>10733.279999999999</v>
      </c>
      <c r="AA16" s="46">
        <f>SUM(AA17:AA23)</f>
        <v>13385.32</v>
      </c>
      <c r="AB16" s="46">
        <f t="shared" ref="AB16" si="19">SUM(AB17:AB23)</f>
        <v>15024.89</v>
      </c>
      <c r="AC16" s="46">
        <v>6383.12</v>
      </c>
      <c r="AD16" s="46">
        <v>8385.3700000000008</v>
      </c>
      <c r="AE16" s="46">
        <v>6817.1</v>
      </c>
      <c r="AF16" s="46">
        <v>9209.4</v>
      </c>
      <c r="AG16" s="46">
        <v>9740.85</v>
      </c>
      <c r="AH16" s="46">
        <v>13224.74</v>
      </c>
      <c r="AI16" s="46">
        <v>25793.390000000003</v>
      </c>
      <c r="AJ16" s="46">
        <v>5177.75</v>
      </c>
      <c r="AK16" s="46">
        <v>5609.88</v>
      </c>
      <c r="AL16" s="46">
        <v>4589.619999999999</v>
      </c>
      <c r="AM16" s="46">
        <f>SUM(AM17:AM23)</f>
        <v>3121.62</v>
      </c>
      <c r="AN16" s="46">
        <f t="shared" ref="AN16" si="20">SUM(AN17:AN23)</f>
        <v>3244.9</v>
      </c>
      <c r="AO16" s="46">
        <f>SUM(AO17:AO23)</f>
        <v>1772.1299999999999</v>
      </c>
      <c r="AP16" s="46">
        <v>1906.16</v>
      </c>
      <c r="AQ16" s="46">
        <v>2160.63</v>
      </c>
      <c r="AR16" s="44" t="str">
        <f t="shared" si="7"/>
        <v>AKTYWA OBROTOWE</v>
      </c>
      <c r="AS16" s="44" t="str">
        <f t="shared" si="8"/>
        <v>CURRENT ASSETS</v>
      </c>
    </row>
    <row r="17" spans="1:45" x14ac:dyDescent="0.25">
      <c r="A17" s="13" t="s">
        <v>16</v>
      </c>
      <c r="B17" s="13" t="s">
        <v>133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79.180000000000007</v>
      </c>
      <c r="AB17" s="7">
        <v>0</v>
      </c>
      <c r="AC17" s="7">
        <v>8.5</v>
      </c>
      <c r="AD17" s="7">
        <v>0</v>
      </c>
      <c r="AE17" s="7">
        <v>19.649999999999999</v>
      </c>
      <c r="AF17" s="7">
        <v>25.43</v>
      </c>
      <c r="AG17" s="7">
        <v>33.340000000000003</v>
      </c>
      <c r="AH17" s="7">
        <v>33.340000000000003</v>
      </c>
      <c r="AI17" s="7">
        <v>16.149999999999999</v>
      </c>
      <c r="AJ17" s="7">
        <v>17.8</v>
      </c>
      <c r="AK17" s="7">
        <v>132.69999999999999</v>
      </c>
      <c r="AL17" s="7">
        <v>16.3</v>
      </c>
      <c r="AM17" s="7">
        <v>7.84</v>
      </c>
      <c r="AN17" s="7">
        <v>14.49</v>
      </c>
      <c r="AO17" s="7">
        <v>4.59</v>
      </c>
      <c r="AP17" s="7">
        <v>390</v>
      </c>
      <c r="AQ17" s="7">
        <v>0</v>
      </c>
      <c r="AR17" s="13" t="str">
        <f t="shared" si="7"/>
        <v>Zapasy</v>
      </c>
      <c r="AS17" s="13" t="str">
        <f t="shared" si="8"/>
        <v>Inventory</v>
      </c>
    </row>
    <row r="18" spans="1:45" x14ac:dyDescent="0.25">
      <c r="A18" s="13" t="s">
        <v>17</v>
      </c>
      <c r="B18" s="13" t="s">
        <v>93</v>
      </c>
      <c r="C18" s="7">
        <v>2174.84</v>
      </c>
      <c r="D18" s="7">
        <v>2451.06</v>
      </c>
      <c r="E18" s="7">
        <v>2305.48</v>
      </c>
      <c r="F18" s="7">
        <v>2775.11</v>
      </c>
      <c r="G18" s="7">
        <v>4548.8100000000004</v>
      </c>
      <c r="H18" s="7">
        <v>2827.41</v>
      </c>
      <c r="I18" s="7">
        <v>2585.6</v>
      </c>
      <c r="J18" s="7">
        <v>3088.15</v>
      </c>
      <c r="K18" s="7">
        <v>2227.91</v>
      </c>
      <c r="L18" s="7">
        <v>1867.43</v>
      </c>
      <c r="M18" s="7">
        <v>1904.84</v>
      </c>
      <c r="N18" s="7">
        <v>2266.14</v>
      </c>
      <c r="O18" s="7">
        <v>2721.24</v>
      </c>
      <c r="P18" s="7">
        <v>3058</v>
      </c>
      <c r="Q18" s="7">
        <v>2206.71</v>
      </c>
      <c r="R18" s="7">
        <v>2277.54</v>
      </c>
      <c r="S18" s="7">
        <v>1528.46</v>
      </c>
      <c r="T18" s="7">
        <v>893.57</v>
      </c>
      <c r="U18" s="7">
        <v>979.28</v>
      </c>
      <c r="V18" s="7">
        <v>902.3</v>
      </c>
      <c r="W18" s="7">
        <v>1791.29</v>
      </c>
      <c r="X18" s="7">
        <v>936.89</v>
      </c>
      <c r="Y18" s="7">
        <v>477.92</v>
      </c>
      <c r="Z18" s="7">
        <v>755.03</v>
      </c>
      <c r="AA18" s="7">
        <v>832.13</v>
      </c>
      <c r="AB18" s="7">
        <v>913.92</v>
      </c>
      <c r="AC18" s="7">
        <v>1081.22</v>
      </c>
      <c r="AD18" s="7">
        <v>277.73</v>
      </c>
      <c r="AE18" s="7">
        <v>766.27</v>
      </c>
      <c r="AF18" s="7">
        <v>755.58</v>
      </c>
      <c r="AG18" s="7">
        <v>1102.56</v>
      </c>
      <c r="AH18" s="7">
        <v>1647.52</v>
      </c>
      <c r="AI18" s="7">
        <v>990.62</v>
      </c>
      <c r="AJ18" s="7">
        <v>1347.97</v>
      </c>
      <c r="AK18" s="7">
        <v>1622.13</v>
      </c>
      <c r="AL18" s="7">
        <v>2004.04</v>
      </c>
      <c r="AM18" s="7">
        <v>1451.5</v>
      </c>
      <c r="AN18" s="7">
        <v>1848.56</v>
      </c>
      <c r="AO18" s="7">
        <v>1463.84</v>
      </c>
      <c r="AP18" s="7">
        <v>1008.53</v>
      </c>
      <c r="AQ18" s="7">
        <v>1727.8</v>
      </c>
      <c r="AR18" s="13" t="str">
        <f t="shared" si="7"/>
        <v>Należności z tytułu dostaw i usług</v>
      </c>
      <c r="AS18" s="13" t="str">
        <f t="shared" si="8"/>
        <v>Trade receivables</v>
      </c>
    </row>
    <row r="19" spans="1:45" x14ac:dyDescent="0.25">
      <c r="A19" s="13" t="s">
        <v>255</v>
      </c>
      <c r="B19" s="13" t="s">
        <v>134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282.08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737.56</v>
      </c>
      <c r="AD19" s="7">
        <v>675.33</v>
      </c>
      <c r="AE19" s="7">
        <v>467.41</v>
      </c>
      <c r="AF19" s="7">
        <v>322.27999999999997</v>
      </c>
      <c r="AG19" s="7">
        <v>146.52000000000001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13" t="str">
        <f t="shared" si="7"/>
        <v xml:space="preserve">Należności z tytułu bieżącego podatku </v>
      </c>
      <c r="AS19" s="13" t="str">
        <f t="shared" si="8"/>
        <v>Receivables from tax</v>
      </c>
    </row>
    <row r="20" spans="1:45" x14ac:dyDescent="0.25">
      <c r="A20" s="13" t="s">
        <v>18</v>
      </c>
      <c r="B20" s="13" t="s">
        <v>94</v>
      </c>
      <c r="C20" s="7">
        <v>936.85</v>
      </c>
      <c r="D20" s="7">
        <v>1253.18</v>
      </c>
      <c r="E20" s="7">
        <v>1258.6400000000001</v>
      </c>
      <c r="F20" s="7">
        <v>1480.93</v>
      </c>
      <c r="G20" s="7">
        <v>471.58</v>
      </c>
      <c r="H20" s="7">
        <v>1555.16</v>
      </c>
      <c r="I20" s="7">
        <v>1576.07</v>
      </c>
      <c r="J20" s="7">
        <v>1062.52</v>
      </c>
      <c r="K20" s="7">
        <v>892.52</v>
      </c>
      <c r="L20" s="7">
        <v>701.23</v>
      </c>
      <c r="M20" s="7">
        <v>739.79</v>
      </c>
      <c r="N20" s="7">
        <v>629.46</v>
      </c>
      <c r="O20" s="7">
        <v>244.46</v>
      </c>
      <c r="P20" s="7">
        <v>0.73</v>
      </c>
      <c r="Q20" s="7">
        <v>339.63</v>
      </c>
      <c r="R20" s="7">
        <v>111.88</v>
      </c>
      <c r="S20" s="7">
        <v>157.15</v>
      </c>
      <c r="T20" s="7">
        <v>231.28</v>
      </c>
      <c r="U20" s="7">
        <v>169.13</v>
      </c>
      <c r="V20" s="7">
        <v>272.16000000000003</v>
      </c>
      <c r="W20" s="7">
        <v>782.23</v>
      </c>
      <c r="X20" s="7">
        <v>903.33</v>
      </c>
      <c r="Y20" s="7">
        <v>951.38</v>
      </c>
      <c r="Z20" s="7">
        <v>1175.7</v>
      </c>
      <c r="AA20" s="7">
        <v>692.89</v>
      </c>
      <c r="AB20" s="7">
        <v>735.28</v>
      </c>
      <c r="AC20" s="7">
        <v>684.21</v>
      </c>
      <c r="AD20" s="7">
        <v>1013.5</v>
      </c>
      <c r="AE20" s="7">
        <v>1041.18</v>
      </c>
      <c r="AF20" s="7">
        <v>2525.67</v>
      </c>
      <c r="AG20" s="7">
        <v>805.89</v>
      </c>
      <c r="AH20" s="7">
        <v>1064.45</v>
      </c>
      <c r="AI20" s="7">
        <v>12630.59</v>
      </c>
      <c r="AJ20" s="7">
        <v>382.43</v>
      </c>
      <c r="AK20" s="7">
        <v>517.76</v>
      </c>
      <c r="AL20" s="7">
        <v>485.09</v>
      </c>
      <c r="AM20" s="7">
        <v>413.1</v>
      </c>
      <c r="AN20" s="7">
        <v>136.22999999999999</v>
      </c>
      <c r="AO20" s="7">
        <v>75.45</v>
      </c>
      <c r="AP20" s="7">
        <v>40.229999999999997</v>
      </c>
      <c r="AQ20" s="7">
        <v>239.4</v>
      </c>
      <c r="AR20" s="13" t="str">
        <f t="shared" si="7"/>
        <v>Pozostałe należności</v>
      </c>
      <c r="AS20" s="13" t="str">
        <f t="shared" si="8"/>
        <v>Other receivables</v>
      </c>
    </row>
    <row r="21" spans="1:45" x14ac:dyDescent="0.25">
      <c r="A21" s="13" t="s">
        <v>19</v>
      </c>
      <c r="B21" s="13" t="s">
        <v>109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131.61000000000001</v>
      </c>
      <c r="AG21" s="7">
        <v>129.01</v>
      </c>
      <c r="AH21" s="7">
        <v>126.41</v>
      </c>
      <c r="AI21" s="7">
        <v>123.78</v>
      </c>
      <c r="AJ21" s="7">
        <v>121.15</v>
      </c>
      <c r="AK21" s="7">
        <v>118.54</v>
      </c>
      <c r="AL21" s="7">
        <v>115.97</v>
      </c>
      <c r="AM21" s="7">
        <v>234.72</v>
      </c>
      <c r="AN21" s="7">
        <v>0</v>
      </c>
      <c r="AO21" s="7">
        <v>0</v>
      </c>
      <c r="AP21" s="7">
        <v>0</v>
      </c>
      <c r="AQ21" s="7">
        <v>0</v>
      </c>
      <c r="AR21" s="13" t="str">
        <f t="shared" si="7"/>
        <v>Udzielone pożyczki</v>
      </c>
      <c r="AS21" s="13" t="str">
        <f t="shared" si="8"/>
        <v>Loans</v>
      </c>
    </row>
    <row r="22" spans="1:45" x14ac:dyDescent="0.25">
      <c r="A22" s="13" t="s">
        <v>20</v>
      </c>
      <c r="B22" s="13" t="s">
        <v>95</v>
      </c>
      <c r="C22" s="7">
        <v>809.32</v>
      </c>
      <c r="D22" s="7">
        <v>1126.18</v>
      </c>
      <c r="E22" s="7">
        <v>972.4</v>
      </c>
      <c r="F22" s="7">
        <v>1687.41</v>
      </c>
      <c r="G22" s="7">
        <v>6229.3</v>
      </c>
      <c r="H22" s="7">
        <v>2970.06</v>
      </c>
      <c r="I22" s="7">
        <v>1986.68</v>
      </c>
      <c r="J22" s="7">
        <v>3052.83</v>
      </c>
      <c r="K22" s="7">
        <v>2632.76</v>
      </c>
      <c r="L22" s="7">
        <v>3008.24</v>
      </c>
      <c r="M22" s="7">
        <v>5539.79</v>
      </c>
      <c r="N22" s="7">
        <v>7991.27</v>
      </c>
      <c r="O22" s="7">
        <v>6900.55</v>
      </c>
      <c r="P22" s="7">
        <v>5252.62</v>
      </c>
      <c r="Q22" s="7">
        <v>2935.52</v>
      </c>
      <c r="R22" s="7">
        <v>2640.33</v>
      </c>
      <c r="S22" s="7">
        <v>2434.35</v>
      </c>
      <c r="T22" s="7">
        <v>2609.63</v>
      </c>
      <c r="U22" s="7">
        <v>2733.98</v>
      </c>
      <c r="V22" s="7">
        <v>1813.19</v>
      </c>
      <c r="W22" s="7">
        <v>1015.94</v>
      </c>
      <c r="X22" s="7">
        <v>3621.18</v>
      </c>
      <c r="Y22" s="7">
        <v>5979.11</v>
      </c>
      <c r="Z22" s="7">
        <v>8200.5</v>
      </c>
      <c r="AA22" s="7">
        <v>11095.26</v>
      </c>
      <c r="AB22" s="7">
        <v>12715.28</v>
      </c>
      <c r="AC22" s="7">
        <v>3183.21</v>
      </c>
      <c r="AD22" s="7">
        <v>5584.64</v>
      </c>
      <c r="AE22" s="7">
        <v>3855.58</v>
      </c>
      <c r="AF22" s="7">
        <v>4626.32</v>
      </c>
      <c r="AG22" s="7">
        <v>7329.72</v>
      </c>
      <c r="AH22" s="7">
        <v>10191.84</v>
      </c>
      <c r="AI22" s="7">
        <v>11883.87</v>
      </c>
      <c r="AJ22" s="7">
        <v>3086.82</v>
      </c>
      <c r="AK22" s="7">
        <v>2981.64</v>
      </c>
      <c r="AL22" s="7">
        <v>1556.07</v>
      </c>
      <c r="AM22" s="7">
        <v>746.7</v>
      </c>
      <c r="AN22" s="7">
        <v>979.16</v>
      </c>
      <c r="AO22" s="7">
        <v>48.85</v>
      </c>
      <c r="AP22" s="7">
        <v>370.72</v>
      </c>
      <c r="AQ22" s="7">
        <v>188.57</v>
      </c>
      <c r="AR22" s="13" t="str">
        <f t="shared" si="7"/>
        <v>Środki pieniężne i ich ekwiwalenty</v>
      </c>
      <c r="AS22" s="13" t="str">
        <f t="shared" si="8"/>
        <v>Cash and cash equivalents</v>
      </c>
    </row>
    <row r="23" spans="1:45" s="17" customFormat="1" ht="15.75" customHeight="1" x14ac:dyDescent="0.25">
      <c r="A23" s="15" t="s">
        <v>14</v>
      </c>
      <c r="B23" s="15" t="s">
        <v>162</v>
      </c>
      <c r="C23" s="7">
        <v>837.44</v>
      </c>
      <c r="D23" s="7">
        <v>899.16</v>
      </c>
      <c r="E23" s="60">
        <v>1389.23</v>
      </c>
      <c r="F23" s="60">
        <v>619.42999999999995</v>
      </c>
      <c r="G23" s="60">
        <v>1186.6400000000001</v>
      </c>
      <c r="H23" s="7">
        <v>1255.31</v>
      </c>
      <c r="I23" s="7">
        <v>1045.53</v>
      </c>
      <c r="J23" s="16">
        <v>485.39</v>
      </c>
      <c r="K23" s="16">
        <v>1250.3599999999999</v>
      </c>
      <c r="L23" s="16">
        <v>1070.47</v>
      </c>
      <c r="M23" s="16">
        <v>1022.18</v>
      </c>
      <c r="N23" s="16">
        <v>433.97</v>
      </c>
      <c r="O23" s="16">
        <v>797.33</v>
      </c>
      <c r="P23" s="16">
        <v>1362.75</v>
      </c>
      <c r="Q23" s="16">
        <v>1132.1300000000001</v>
      </c>
      <c r="R23" s="16">
        <v>207.82</v>
      </c>
      <c r="S23" s="16">
        <v>533.11</v>
      </c>
      <c r="T23" s="16">
        <v>384.53</v>
      </c>
      <c r="U23" s="16">
        <v>568.34</v>
      </c>
      <c r="V23" s="16">
        <v>495.49</v>
      </c>
      <c r="W23" s="16">
        <v>593.53</v>
      </c>
      <c r="X23" s="16">
        <v>835.14</v>
      </c>
      <c r="Y23" s="16">
        <v>534.49</v>
      </c>
      <c r="Z23" s="16">
        <v>602.04999999999995</v>
      </c>
      <c r="AA23" s="16">
        <v>685.86</v>
      </c>
      <c r="AB23" s="16">
        <v>660.41</v>
      </c>
      <c r="AC23" s="16">
        <v>688.42</v>
      </c>
      <c r="AD23" s="16">
        <v>834.17</v>
      </c>
      <c r="AE23" s="16">
        <v>667.01</v>
      </c>
      <c r="AF23" s="16">
        <v>822.51</v>
      </c>
      <c r="AG23" s="16">
        <v>193.81</v>
      </c>
      <c r="AH23" s="16">
        <v>161.18</v>
      </c>
      <c r="AI23" s="16">
        <v>148.38</v>
      </c>
      <c r="AJ23" s="16">
        <v>221.58</v>
      </c>
      <c r="AK23" s="16">
        <v>237.11</v>
      </c>
      <c r="AL23" s="16">
        <v>412.15</v>
      </c>
      <c r="AM23" s="16">
        <v>267.76</v>
      </c>
      <c r="AN23" s="16">
        <v>266.45999999999998</v>
      </c>
      <c r="AO23" s="16">
        <v>179.4</v>
      </c>
      <c r="AP23" s="16">
        <v>96.68</v>
      </c>
      <c r="AQ23" s="16">
        <v>4.8600000000000003</v>
      </c>
      <c r="AR23" s="15" t="str">
        <f t="shared" si="7"/>
        <v>Rozliczenia międzyokresowe</v>
      </c>
      <c r="AS23" s="15" t="str">
        <f t="shared" si="8"/>
        <v>Deferred expenses</v>
      </c>
    </row>
    <row r="24" spans="1:45" s="57" customFormat="1" x14ac:dyDescent="0.25">
      <c r="A24" s="44" t="s">
        <v>21</v>
      </c>
      <c r="B24" s="44" t="s">
        <v>126</v>
      </c>
      <c r="C24" s="46">
        <f>+C16+C6+C15</f>
        <v>17932.48</v>
      </c>
      <c r="D24" s="46">
        <f>+D16+D6+D15</f>
        <v>19118.25</v>
      </c>
      <c r="E24" s="46">
        <f>+E16+E6+E15</f>
        <v>18830.84</v>
      </c>
      <c r="F24" s="46">
        <f>+F16+F6+F15</f>
        <v>19346.060000000001</v>
      </c>
      <c r="G24" s="46">
        <f>+G16+G6+G15</f>
        <v>26040.620000000003</v>
      </c>
      <c r="H24" s="46">
        <f>+H16+H6+H15</f>
        <v>23193.19</v>
      </c>
      <c r="I24" s="46">
        <f t="shared" ref="I24:J24" si="21">+I16+I6+I15</f>
        <v>22452.87</v>
      </c>
      <c r="J24" s="46">
        <f t="shared" si="21"/>
        <v>23566.89</v>
      </c>
      <c r="K24" s="46">
        <f t="shared" ref="K24:L24" si="22">+K16+K6+K15</f>
        <v>36326.560000000005</v>
      </c>
      <c r="L24" s="46">
        <f t="shared" si="22"/>
        <v>36901.279999999999</v>
      </c>
      <c r="M24" s="46">
        <f t="shared" ref="M24:R24" si="23">+M16+M6+M15</f>
        <v>40424.31</v>
      </c>
      <c r="N24" s="46">
        <f t="shared" si="23"/>
        <v>43454.289999999994</v>
      </c>
      <c r="O24" s="46">
        <f t="shared" si="23"/>
        <v>43309.83</v>
      </c>
      <c r="P24" s="46">
        <f t="shared" si="23"/>
        <v>44141.03</v>
      </c>
      <c r="Q24" s="46">
        <f t="shared" si="23"/>
        <v>40998.32</v>
      </c>
      <c r="R24" s="46">
        <f t="shared" si="23"/>
        <v>39337.33</v>
      </c>
      <c r="S24" s="46">
        <f t="shared" ref="S24:AB24" si="24">+S16+S6</f>
        <v>38342.549999999996</v>
      </c>
      <c r="T24" s="46">
        <f t="shared" si="24"/>
        <v>36910.78</v>
      </c>
      <c r="U24" s="46">
        <f t="shared" si="24"/>
        <v>35762.6</v>
      </c>
      <c r="V24" s="46">
        <f t="shared" si="24"/>
        <v>34686.420000000006</v>
      </c>
      <c r="W24" s="46">
        <f t="shared" si="24"/>
        <v>33784.470000000008</v>
      </c>
      <c r="X24" s="46">
        <f t="shared" si="24"/>
        <v>36032.58</v>
      </c>
      <c r="Y24" s="46">
        <f t="shared" si="24"/>
        <v>36982.000000000007</v>
      </c>
      <c r="Z24" s="46">
        <f t="shared" si="24"/>
        <v>38552.199999999997</v>
      </c>
      <c r="AA24" s="46">
        <f t="shared" si="24"/>
        <v>46029.460000000006</v>
      </c>
      <c r="AB24" s="46">
        <f t="shared" si="24"/>
        <v>47503.229999999996</v>
      </c>
      <c r="AC24" s="46">
        <v>40012.910000000003</v>
      </c>
      <c r="AD24" s="46">
        <v>41436.76</v>
      </c>
      <c r="AE24" s="46">
        <v>36469.590000000004</v>
      </c>
      <c r="AF24" s="46">
        <v>38195.320000000007</v>
      </c>
      <c r="AG24" s="46">
        <v>37697.32</v>
      </c>
      <c r="AH24" s="46">
        <v>39571.660000000003</v>
      </c>
      <c r="AI24" s="46">
        <v>48865.340000000004</v>
      </c>
      <c r="AJ24" s="46">
        <v>17694.37</v>
      </c>
      <c r="AK24" s="46">
        <v>16014.190000000002</v>
      </c>
      <c r="AL24" s="46">
        <v>14036.699999999999</v>
      </c>
      <c r="AM24" s="46">
        <f>+AM16+AM6</f>
        <v>10848.22</v>
      </c>
      <c r="AN24" s="46">
        <f>+AN16+AN6</f>
        <v>10237.07</v>
      </c>
      <c r="AO24" s="46">
        <f>+AO16+AO6</f>
        <v>7902.5200000000013</v>
      </c>
      <c r="AP24" s="46">
        <v>7684.95</v>
      </c>
      <c r="AQ24" s="46">
        <v>6537.61</v>
      </c>
      <c r="AR24" s="44" t="str">
        <f t="shared" si="7"/>
        <v>AKTYWA RAZEM:</v>
      </c>
      <c r="AS24" s="44" t="str">
        <f t="shared" si="8"/>
        <v>TOTAL ASSETS:</v>
      </c>
    </row>
    <row r="25" spans="1:45" s="57" customFormat="1" x14ac:dyDescent="0.25">
      <c r="A25" s="48" t="s">
        <v>22</v>
      </c>
      <c r="B25" s="48" t="s">
        <v>98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 t="s">
        <v>0</v>
      </c>
      <c r="T25" s="58" t="s">
        <v>0</v>
      </c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 t="s">
        <v>0</v>
      </c>
      <c r="AJ25" s="58"/>
      <c r="AK25" s="58"/>
      <c r="AL25" s="58"/>
      <c r="AM25" s="58"/>
      <c r="AN25" s="58"/>
      <c r="AO25" s="58"/>
      <c r="AP25" s="58"/>
      <c r="AQ25" s="58"/>
      <c r="AR25" s="48" t="s">
        <v>226</v>
      </c>
      <c r="AS25" s="48" t="str">
        <f>+B25</f>
        <v>LIABILITIES</v>
      </c>
    </row>
    <row r="26" spans="1:45" s="57" customFormat="1" x14ac:dyDescent="0.25">
      <c r="A26" s="44" t="s">
        <v>23</v>
      </c>
      <c r="B26" s="44" t="s">
        <v>135</v>
      </c>
      <c r="C26" s="45">
        <f t="shared" ref="C26:D26" si="25">SUM(C27:C31)</f>
        <v>7450.0800000000045</v>
      </c>
      <c r="D26" s="45">
        <f t="shared" si="25"/>
        <v>7823.66</v>
      </c>
      <c r="E26" s="45">
        <f t="shared" ref="E26:F26" si="26">SUM(E27:E31)</f>
        <v>7296.84</v>
      </c>
      <c r="F26" s="45">
        <f t="shared" si="26"/>
        <v>7313.7999999999993</v>
      </c>
      <c r="G26" s="45">
        <f t="shared" ref="G26:H26" si="27">SUM(G27:G31)</f>
        <v>9533.91</v>
      </c>
      <c r="H26" s="45">
        <f t="shared" si="27"/>
        <v>6695.03</v>
      </c>
      <c r="I26" s="45">
        <f t="shared" ref="I26:J26" si="28">SUM(I27:I31)</f>
        <v>6673.7</v>
      </c>
      <c r="J26" s="45">
        <f t="shared" si="28"/>
        <v>6623.3299999999981</v>
      </c>
      <c r="K26" s="45">
        <f t="shared" ref="K26:Q26" si="29">SUM(K27:K31)</f>
        <v>19627.599999999995</v>
      </c>
      <c r="L26" s="45">
        <f t="shared" si="29"/>
        <v>19714.8</v>
      </c>
      <c r="M26" s="45">
        <f t="shared" si="29"/>
        <v>21207.050000000003</v>
      </c>
      <c r="N26" s="45">
        <f t="shared" si="29"/>
        <v>21480.16</v>
      </c>
      <c r="O26" s="45">
        <f t="shared" si="29"/>
        <v>21403.7</v>
      </c>
      <c r="P26" s="45">
        <f t="shared" si="29"/>
        <v>18281.28</v>
      </c>
      <c r="Q26" s="45">
        <f t="shared" si="29"/>
        <v>17403.04</v>
      </c>
      <c r="R26" s="45">
        <f t="shared" ref="R26:S26" si="30">SUM(R27:R31)</f>
        <v>16384.740000000002</v>
      </c>
      <c r="S26" s="45">
        <f t="shared" si="30"/>
        <v>15414.59</v>
      </c>
      <c r="T26" s="45">
        <f t="shared" ref="T26:AB26" si="31">SUM(T27:T31)</f>
        <v>14845.35</v>
      </c>
      <c r="U26" s="45">
        <f t="shared" si="31"/>
        <v>15025.810000000001</v>
      </c>
      <c r="V26" s="45">
        <f t="shared" si="31"/>
        <v>15692.550000000003</v>
      </c>
      <c r="W26" s="45">
        <f t="shared" si="31"/>
        <v>14911.560000000001</v>
      </c>
      <c r="X26" s="45">
        <f t="shared" si="31"/>
        <v>16118.21</v>
      </c>
      <c r="Y26" s="45">
        <f t="shared" si="31"/>
        <v>16684.38</v>
      </c>
      <c r="Z26" s="45">
        <f t="shared" si="31"/>
        <v>18012.269999999997</v>
      </c>
      <c r="AA26" s="45">
        <f t="shared" si="31"/>
        <v>21316.52</v>
      </c>
      <c r="AB26" s="45">
        <f t="shared" si="31"/>
        <v>21850.530000000002</v>
      </c>
      <c r="AC26" s="45">
        <v>23051.919999999998</v>
      </c>
      <c r="AD26" s="45">
        <v>24586.639999999999</v>
      </c>
      <c r="AE26" s="45">
        <v>22425.58</v>
      </c>
      <c r="AF26" s="45">
        <v>23295.610000000004</v>
      </c>
      <c r="AG26" s="45">
        <v>20943.02</v>
      </c>
      <c r="AH26" s="45">
        <v>20817.13</v>
      </c>
      <c r="AI26" s="45">
        <v>22094.71</v>
      </c>
      <c r="AJ26" s="45">
        <v>4112.18</v>
      </c>
      <c r="AK26" s="45">
        <v>4365.5199999999995</v>
      </c>
      <c r="AL26" s="45">
        <v>3587.7100000000005</v>
      </c>
      <c r="AM26" s="45">
        <f>SUM(AM27:AM31)</f>
        <v>4467.8099999999995</v>
      </c>
      <c r="AN26" s="45">
        <f>SUM(AN27:AN31)</f>
        <v>3593.54</v>
      </c>
      <c r="AO26" s="45">
        <f>SUM(AO27:AO31)</f>
        <v>3383.4199999999996</v>
      </c>
      <c r="AP26" s="45">
        <v>2813.7400000000002</v>
      </c>
      <c r="AQ26" s="45">
        <v>5731.48</v>
      </c>
      <c r="AR26" s="44" t="str">
        <f>+A26</f>
        <v>KAPITAŁ (FUNDUSZ) WŁASNY</v>
      </c>
      <c r="AS26" s="44" t="str">
        <f>+B26</f>
        <v>EQUITY</v>
      </c>
    </row>
    <row r="27" spans="1:45" x14ac:dyDescent="0.25">
      <c r="A27" s="13" t="s">
        <v>24</v>
      </c>
      <c r="B27" s="13" t="s">
        <v>99</v>
      </c>
      <c r="C27" s="7">
        <v>3228.58</v>
      </c>
      <c r="D27" s="7">
        <v>3228.58</v>
      </c>
      <c r="E27" s="7">
        <v>3228.58</v>
      </c>
      <c r="F27" s="7">
        <v>3228.58</v>
      </c>
      <c r="G27" s="7">
        <v>3228.58</v>
      </c>
      <c r="H27" s="7">
        <v>3228.58</v>
      </c>
      <c r="I27" s="7">
        <v>3228.58</v>
      </c>
      <c r="J27" s="7">
        <v>3228.58</v>
      </c>
      <c r="K27" s="7">
        <v>3228.58</v>
      </c>
      <c r="L27" s="7">
        <v>3228.58</v>
      </c>
      <c r="M27" s="7">
        <v>3228.58</v>
      </c>
      <c r="N27" s="7">
        <v>3228.58</v>
      </c>
      <c r="O27" s="7">
        <v>3228.58</v>
      </c>
      <c r="P27" s="7">
        <v>2974.34</v>
      </c>
      <c r="Q27" s="7">
        <v>2974.34</v>
      </c>
      <c r="R27" s="7">
        <v>2974.34</v>
      </c>
      <c r="S27" s="7">
        <v>2974.34</v>
      </c>
      <c r="T27" s="7">
        <v>2974.34</v>
      </c>
      <c r="U27" s="7">
        <v>2974.34</v>
      </c>
      <c r="V27" s="7">
        <v>2974.34</v>
      </c>
      <c r="W27" s="7">
        <v>2974.34</v>
      </c>
      <c r="X27" s="7">
        <v>2826.87</v>
      </c>
      <c r="Y27" s="7">
        <v>2826.87</v>
      </c>
      <c r="Z27" s="7">
        <v>2826.87</v>
      </c>
      <c r="AA27" s="7">
        <v>2826.87</v>
      </c>
      <c r="AB27" s="7">
        <v>2826.87</v>
      </c>
      <c r="AC27" s="7">
        <v>2826.87</v>
      </c>
      <c r="AD27" s="7">
        <v>2794.55</v>
      </c>
      <c r="AE27" s="7">
        <v>2794.55</v>
      </c>
      <c r="AF27" s="7">
        <v>2794.55</v>
      </c>
      <c r="AG27" s="7">
        <v>2794.55</v>
      </c>
      <c r="AH27" s="7">
        <v>2794.55</v>
      </c>
      <c r="AI27" s="7">
        <v>2794.55</v>
      </c>
      <c r="AJ27" s="7">
        <v>2559.65</v>
      </c>
      <c r="AK27" s="7">
        <v>2530</v>
      </c>
      <c r="AL27" s="7">
        <v>2530</v>
      </c>
      <c r="AM27" s="7">
        <v>2530</v>
      </c>
      <c r="AN27" s="7">
        <v>2530</v>
      </c>
      <c r="AO27" s="7">
        <v>2530</v>
      </c>
      <c r="AP27" s="7">
        <v>2530</v>
      </c>
      <c r="AQ27" s="7">
        <v>2530</v>
      </c>
      <c r="AR27" s="13" t="str">
        <f>+A27</f>
        <v>Kapitał podstawowy</v>
      </c>
      <c r="AS27" s="13" t="str">
        <f>+B27</f>
        <v>Share capital</v>
      </c>
    </row>
    <row r="28" spans="1:45" s="17" customFormat="1" x14ac:dyDescent="0.25">
      <c r="A28" s="15" t="s">
        <v>25</v>
      </c>
      <c r="B28" s="15" t="s">
        <v>100</v>
      </c>
      <c r="C28" s="16">
        <v>0</v>
      </c>
      <c r="D28" s="16">
        <v>0</v>
      </c>
      <c r="E28" s="16">
        <v>-11.63</v>
      </c>
      <c r="F28" s="16">
        <v>-11.63</v>
      </c>
      <c r="G28" s="16">
        <v>-11.63</v>
      </c>
      <c r="H28" s="16">
        <v>-11.63</v>
      </c>
      <c r="I28" s="16">
        <v>-11.63</v>
      </c>
      <c r="J28" s="16">
        <v>-11.63</v>
      </c>
      <c r="K28" s="16">
        <v>-11.63</v>
      </c>
      <c r="L28" s="16">
        <v>-11.63</v>
      </c>
      <c r="M28" s="16">
        <v>-11.13</v>
      </c>
      <c r="N28" s="16">
        <v>-11.13</v>
      </c>
      <c r="O28" s="16">
        <v>-11.13</v>
      </c>
      <c r="P28" s="16">
        <v>-11.13</v>
      </c>
      <c r="Q28" s="16">
        <v>-11.13</v>
      </c>
      <c r="R28" s="16">
        <v>-11.13</v>
      </c>
      <c r="S28" s="16">
        <v>-11.07</v>
      </c>
      <c r="T28" s="16">
        <v>-11.07</v>
      </c>
      <c r="U28" s="16">
        <v>-11.13</v>
      </c>
      <c r="V28" s="16">
        <v>-9.73</v>
      </c>
      <c r="W28" s="16">
        <v>-8.92</v>
      </c>
      <c r="X28" s="16">
        <v>-8.32</v>
      </c>
      <c r="Y28" s="16">
        <v>-6.14</v>
      </c>
      <c r="Z28" s="16">
        <v>-5.64</v>
      </c>
      <c r="AA28" s="16">
        <v>-8.24</v>
      </c>
      <c r="AB28" s="16">
        <v>-6.8</v>
      </c>
      <c r="AC28" s="16">
        <v>-0.04</v>
      </c>
      <c r="AD28" s="16">
        <v>-6.94</v>
      </c>
      <c r="AE28" s="16">
        <v>-6.17</v>
      </c>
      <c r="AF28" s="16">
        <v>-6.17</v>
      </c>
      <c r="AG28" s="16">
        <v>-6.16</v>
      </c>
      <c r="AH28" s="16">
        <v>-4.8499999999999996</v>
      </c>
      <c r="AI28" s="16">
        <v>-2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5" t="str">
        <f>+A28</f>
        <v>Akcje własne</v>
      </c>
      <c r="AS28" s="15" t="str">
        <f>+B28</f>
        <v xml:space="preserve">Own shares </v>
      </c>
    </row>
    <row r="29" spans="1:45" s="17" customFormat="1" x14ac:dyDescent="0.25">
      <c r="A29" s="13" t="s">
        <v>2</v>
      </c>
      <c r="B29" s="13" t="s">
        <v>101</v>
      </c>
      <c r="C29" s="7">
        <v>4096.8500000000004</v>
      </c>
      <c r="D29" s="7">
        <v>4096.8500000000004</v>
      </c>
      <c r="E29" s="7">
        <v>3406.38</v>
      </c>
      <c r="F29" s="7">
        <v>3406.38</v>
      </c>
      <c r="G29" s="7">
        <v>3406.38</v>
      </c>
      <c r="H29" s="7">
        <v>3406.38</v>
      </c>
      <c r="I29" s="7">
        <v>18263.689999999999</v>
      </c>
      <c r="J29" s="16">
        <v>18263.689999999999</v>
      </c>
      <c r="K29" s="16">
        <v>18262.719999999998</v>
      </c>
      <c r="L29" s="16">
        <v>18262.719999999998</v>
      </c>
      <c r="M29" s="16">
        <v>16215.5</v>
      </c>
      <c r="N29" s="16">
        <v>16215.5</v>
      </c>
      <c r="O29" s="16">
        <v>16177.29</v>
      </c>
      <c r="P29" s="16">
        <v>10884.74</v>
      </c>
      <c r="Q29" s="16">
        <v>10884.74</v>
      </c>
      <c r="R29" s="16">
        <v>10884.74</v>
      </c>
      <c r="S29" s="16">
        <v>10748.39</v>
      </c>
      <c r="T29" s="16">
        <v>10748.39</v>
      </c>
      <c r="U29" s="16">
        <v>20431.870000000003</v>
      </c>
      <c r="V29" s="16">
        <v>20431.870000000003</v>
      </c>
      <c r="W29" s="16">
        <v>20544.23</v>
      </c>
      <c r="X29" s="16">
        <v>20240.36</v>
      </c>
      <c r="Y29" s="16">
        <v>26768.82</v>
      </c>
      <c r="Z29" s="16">
        <v>26460.199999999997</v>
      </c>
      <c r="AA29" s="16">
        <v>23222.99</v>
      </c>
      <c r="AB29" s="16">
        <v>22893.7</v>
      </c>
      <c r="AC29" s="16">
        <v>16398.46</v>
      </c>
      <c r="AD29" s="16">
        <v>16027.839999999998</v>
      </c>
      <c r="AE29" s="16">
        <v>15711.259999999998</v>
      </c>
      <c r="AF29" s="16">
        <v>15711.259999999998</v>
      </c>
      <c r="AG29" s="16">
        <v>15252.199999999999</v>
      </c>
      <c r="AH29" s="16">
        <v>15252.199999999999</v>
      </c>
      <c r="AI29" s="16">
        <v>15272.269999999999</v>
      </c>
      <c r="AJ29" s="16">
        <v>3472.62</v>
      </c>
      <c r="AK29" s="16">
        <v>3410.61</v>
      </c>
      <c r="AL29" s="16">
        <v>3348.6</v>
      </c>
      <c r="AM29" s="16">
        <v>2561.83</v>
      </c>
      <c r="AN29" s="16">
        <v>2521.54</v>
      </c>
      <c r="AO29" s="16">
        <v>2521.54</v>
      </c>
      <c r="AP29" s="16">
        <v>2521.54</v>
      </c>
      <c r="AQ29" s="16">
        <v>2083.21</v>
      </c>
      <c r="AR29" s="13" t="s">
        <v>2</v>
      </c>
      <c r="AS29" s="13" t="s">
        <v>101</v>
      </c>
    </row>
    <row r="30" spans="1:45" x14ac:dyDescent="0.25">
      <c r="A30" s="13" t="s">
        <v>26</v>
      </c>
      <c r="B30" s="13" t="s">
        <v>102</v>
      </c>
      <c r="C30" s="7">
        <v>0</v>
      </c>
      <c r="D30" s="7">
        <v>0</v>
      </c>
      <c r="E30" s="7">
        <v>690.47</v>
      </c>
      <c r="F30" s="7">
        <v>0</v>
      </c>
      <c r="G30" s="7">
        <v>0</v>
      </c>
      <c r="H30" s="7">
        <v>0</v>
      </c>
      <c r="I30" s="7">
        <v>-14857.31</v>
      </c>
      <c r="J30" s="7">
        <v>-0.97</v>
      </c>
      <c r="K30" s="7">
        <v>0</v>
      </c>
      <c r="L30" s="7">
        <v>0</v>
      </c>
      <c r="M30" s="7">
        <v>2047.22</v>
      </c>
      <c r="N30" s="7">
        <v>-47.2</v>
      </c>
      <c r="O30" s="7">
        <v>0</v>
      </c>
      <c r="P30" s="7">
        <v>2546.7800000000002</v>
      </c>
      <c r="Q30" s="7">
        <v>2546.7800000000002</v>
      </c>
      <c r="R30" s="7">
        <v>2115.84</v>
      </c>
      <c r="S30" s="7">
        <v>2115.84</v>
      </c>
      <c r="T30" s="7">
        <v>2115.84</v>
      </c>
      <c r="U30" s="7">
        <v>-7703.93</v>
      </c>
      <c r="V30" s="7">
        <v>-2255.06</v>
      </c>
      <c r="W30" s="7">
        <v>-4432.09</v>
      </c>
      <c r="X30" s="7">
        <v>-4208.57</v>
      </c>
      <c r="Y30" s="7">
        <v>-11269.16</v>
      </c>
      <c r="Z30" s="7">
        <v>-3017.29</v>
      </c>
      <c r="AA30" s="7">
        <v>-3017.2900000000004</v>
      </c>
      <c r="AB30" s="7">
        <v>-3001.28</v>
      </c>
      <c r="AC30" s="7">
        <v>5771.19</v>
      </c>
      <c r="AD30" s="7">
        <v>2775.23</v>
      </c>
      <c r="AE30" s="7">
        <v>2775.23</v>
      </c>
      <c r="AF30" s="7">
        <v>2775.23</v>
      </c>
      <c r="AG30" s="7">
        <v>2775.23</v>
      </c>
      <c r="AH30" s="7">
        <v>-4812.25</v>
      </c>
      <c r="AI30" s="7">
        <v>-4812.25</v>
      </c>
      <c r="AJ30" s="7">
        <v>-2290.89</v>
      </c>
      <c r="AK30" s="7">
        <v>-2290.89</v>
      </c>
      <c r="AL30" s="7">
        <v>-2961.5</v>
      </c>
      <c r="AM30" s="7">
        <v>-2237.8000000000002</v>
      </c>
      <c r="AN30" s="7">
        <v>-2237.8000000000002</v>
      </c>
      <c r="AO30" s="7">
        <v>-2237.8000000000002</v>
      </c>
      <c r="AP30" s="7">
        <v>555.01</v>
      </c>
      <c r="AQ30" s="7">
        <v>137.29</v>
      </c>
      <c r="AR30" s="13" t="str">
        <f t="shared" ref="AR30:AR48" si="32">+A30</f>
        <v>Niepodzielony wynik z lat ubiegłych</v>
      </c>
      <c r="AS30" s="13" t="str">
        <f t="shared" ref="AS30:AS48" si="33">+B30</f>
        <v>Retained earnings</v>
      </c>
    </row>
    <row r="31" spans="1:45" x14ac:dyDescent="0.25">
      <c r="A31" s="13" t="s">
        <v>167</v>
      </c>
      <c r="B31" s="13" t="s">
        <v>168</v>
      </c>
      <c r="C31" s="7">
        <v>124.65000000000414</v>
      </c>
      <c r="D31" s="7">
        <v>498.23</v>
      </c>
      <c r="E31" s="7">
        <v>-16.96</v>
      </c>
      <c r="F31" s="7">
        <v>690.46999999999912</v>
      </c>
      <c r="G31" s="7">
        <v>2910.58</v>
      </c>
      <c r="H31" s="7">
        <v>71.7</v>
      </c>
      <c r="I31" s="7">
        <v>50.37</v>
      </c>
      <c r="J31" s="7">
        <v>-14856.34</v>
      </c>
      <c r="K31" s="7">
        <v>-1852.0700000000029</v>
      </c>
      <c r="L31" s="7">
        <v>-1764.87</v>
      </c>
      <c r="M31" s="7">
        <v>-273.12000000000057</v>
      </c>
      <c r="N31" s="7">
        <v>2094.4099999999994</v>
      </c>
      <c r="O31" s="7">
        <v>2008.96</v>
      </c>
      <c r="P31" s="7">
        <v>1886.55</v>
      </c>
      <c r="Q31" s="7">
        <v>1008.31</v>
      </c>
      <c r="R31" s="7">
        <v>420.95</v>
      </c>
      <c r="S31" s="7">
        <v>-412.91</v>
      </c>
      <c r="T31" s="7">
        <v>-982.15</v>
      </c>
      <c r="U31" s="7">
        <v>-665.34</v>
      </c>
      <c r="V31" s="7">
        <v>-5448.87</v>
      </c>
      <c r="W31" s="7">
        <v>-4166</v>
      </c>
      <c r="X31" s="7">
        <v>-2732.13</v>
      </c>
      <c r="Y31" s="7">
        <v>-1636.01</v>
      </c>
      <c r="Z31" s="7">
        <v>-8251.8700000000008</v>
      </c>
      <c r="AA31" s="7">
        <v>-1707.81</v>
      </c>
      <c r="AB31" s="7">
        <v>-861.96</v>
      </c>
      <c r="AC31" s="7">
        <v>-1944.56</v>
      </c>
      <c r="AD31" s="7">
        <v>2995.96</v>
      </c>
      <c r="AE31" s="7">
        <v>1150.71</v>
      </c>
      <c r="AF31" s="7">
        <v>2020.74</v>
      </c>
      <c r="AG31" s="7">
        <v>127.2</v>
      </c>
      <c r="AH31" s="7">
        <v>7587.48</v>
      </c>
      <c r="AI31" s="7">
        <v>8842.14</v>
      </c>
      <c r="AJ31" s="7">
        <v>370.8</v>
      </c>
      <c r="AK31" s="7">
        <v>715.8</v>
      </c>
      <c r="AL31" s="7">
        <v>670.61</v>
      </c>
      <c r="AM31" s="7">
        <v>1613.78</v>
      </c>
      <c r="AN31" s="7">
        <v>779.8</v>
      </c>
      <c r="AO31" s="7">
        <v>569.67999999999995</v>
      </c>
      <c r="AP31" s="7">
        <v>-2792.81</v>
      </c>
      <c r="AQ31" s="7">
        <v>980.98</v>
      </c>
      <c r="AR31" s="13" t="str">
        <f t="shared" si="32"/>
        <v>Zysk (-strata) netto roku obrotowego</v>
      </c>
      <c r="AS31" s="13" t="str">
        <f t="shared" si="33"/>
        <v>Net profit (-loss) for the reporting period</v>
      </c>
    </row>
    <row r="32" spans="1:45" s="57" customFormat="1" x14ac:dyDescent="0.25">
      <c r="A32" s="44" t="s">
        <v>27</v>
      </c>
      <c r="B32" s="44" t="s">
        <v>166</v>
      </c>
      <c r="C32" s="45">
        <f t="shared" ref="C32" si="34">SUM(C33:C38)</f>
        <v>3033.7</v>
      </c>
      <c r="D32" s="45">
        <f t="shared" ref="D32:F32" si="35">SUM(D33:D38)</f>
        <v>3303.81</v>
      </c>
      <c r="E32" s="45">
        <f t="shared" si="35"/>
        <v>4490.13</v>
      </c>
      <c r="F32" s="45">
        <f t="shared" si="35"/>
        <v>3903.67</v>
      </c>
      <c r="G32" s="45">
        <f t="shared" ref="G32:H32" si="36">SUM(G33:G38)</f>
        <v>4203.3500000000004</v>
      </c>
      <c r="H32" s="45">
        <f t="shared" si="36"/>
        <v>5199.3900000000003</v>
      </c>
      <c r="I32" s="45">
        <f t="shared" ref="I32:J32" si="37">SUM(I33:I38)</f>
        <v>6357.4299999999994</v>
      </c>
      <c r="J32" s="45">
        <f t="shared" si="37"/>
        <v>7635.04</v>
      </c>
      <c r="K32" s="45">
        <f t="shared" ref="K32:L32" si="38">SUM(K33:K38)</f>
        <v>9002.99</v>
      </c>
      <c r="L32" s="45">
        <f t="shared" si="38"/>
        <v>10261.98</v>
      </c>
      <c r="M32" s="45">
        <f t="shared" ref="M32:N32" si="39">SUM(M33:M38)</f>
        <v>11518.11</v>
      </c>
      <c r="N32" s="45">
        <f t="shared" si="39"/>
        <v>12788.29</v>
      </c>
      <c r="O32" s="45">
        <f t="shared" ref="O32:P32" si="40">SUM(O33:O38)</f>
        <v>7569.71</v>
      </c>
      <c r="P32" s="45">
        <f t="shared" si="40"/>
        <v>7687.0099999999993</v>
      </c>
      <c r="Q32" s="45">
        <f t="shared" ref="Q32:V32" si="41">SUM(Q33:Q38)</f>
        <v>9523.9599999999991</v>
      </c>
      <c r="R32" s="45">
        <f t="shared" si="41"/>
        <v>9681.2099999999991</v>
      </c>
      <c r="S32" s="45">
        <f t="shared" si="41"/>
        <v>10066.959999999999</v>
      </c>
      <c r="T32" s="45">
        <f t="shared" si="41"/>
        <v>8481.1</v>
      </c>
      <c r="U32" s="45">
        <f t="shared" si="41"/>
        <v>17610.54</v>
      </c>
      <c r="V32" s="45">
        <f t="shared" si="41"/>
        <v>15257.800000000001</v>
      </c>
      <c r="W32" s="45">
        <v>13796.36</v>
      </c>
      <c r="X32" s="45">
        <f>SUM(X33:X38)</f>
        <v>14341.04</v>
      </c>
      <c r="Y32" s="45">
        <f>SUM(Y33:Y38)</f>
        <v>14546.66</v>
      </c>
      <c r="Z32" s="45">
        <f>SUM(Z33:Z38)</f>
        <v>14351.019999999999</v>
      </c>
      <c r="AA32" s="45">
        <f>SUM(AA33:AA38)</f>
        <v>15232.880000000001</v>
      </c>
      <c r="AB32" s="45">
        <f>SUM(AB33:AB38)</f>
        <v>15878.53</v>
      </c>
      <c r="AC32" s="45">
        <v>6049.08</v>
      </c>
      <c r="AD32" s="45">
        <v>6396.84</v>
      </c>
      <c r="AE32" s="45">
        <v>4829.53</v>
      </c>
      <c r="AF32" s="45">
        <v>5144.34</v>
      </c>
      <c r="AG32" s="45">
        <v>5214.34</v>
      </c>
      <c r="AH32" s="45">
        <v>5638.2699999999995</v>
      </c>
      <c r="AI32" s="45">
        <v>5651.99</v>
      </c>
      <c r="AJ32" s="45">
        <v>4479.49</v>
      </c>
      <c r="AK32" s="45">
        <v>2901.1099999999997</v>
      </c>
      <c r="AL32" s="45">
        <v>2332.2200000000003</v>
      </c>
      <c r="AM32" s="45">
        <f>SUM(AM33:AM38)</f>
        <v>817.93000000000006</v>
      </c>
      <c r="AN32" s="45">
        <f>SUM(AN33:AN38)</f>
        <v>635.61</v>
      </c>
      <c r="AO32" s="45">
        <f t="shared" ref="AO32" si="42">SUM(AO33:AO38)</f>
        <v>812.65</v>
      </c>
      <c r="AP32" s="45">
        <v>318.83000000000004</v>
      </c>
      <c r="AQ32" s="45">
        <v>183.02</v>
      </c>
      <c r="AR32" s="44" t="str">
        <f t="shared" si="32"/>
        <v>ZOBOWIĄZANIA DŁUGOTERMINOWE</v>
      </c>
      <c r="AS32" s="44" t="str">
        <f t="shared" si="33"/>
        <v>LONG-TERM LIABILITIES</v>
      </c>
    </row>
    <row r="33" spans="1:45" x14ac:dyDescent="0.25">
      <c r="A33" s="13" t="s">
        <v>28</v>
      </c>
      <c r="B33" s="13" t="s">
        <v>136</v>
      </c>
      <c r="C33" s="60">
        <v>37.770000000000003</v>
      </c>
      <c r="D33" s="60">
        <v>37.770000000000003</v>
      </c>
      <c r="E33" s="7">
        <v>46.75</v>
      </c>
      <c r="F33" s="7">
        <v>46.75</v>
      </c>
      <c r="G33" s="7">
        <v>32.9</v>
      </c>
      <c r="H33" s="7">
        <v>32.9</v>
      </c>
      <c r="I33" s="7">
        <v>50.36</v>
      </c>
      <c r="J33" s="7">
        <v>56.48</v>
      </c>
      <c r="K33" s="7">
        <v>152.94999999999999</v>
      </c>
      <c r="L33" s="7">
        <v>152.94999999999999</v>
      </c>
      <c r="M33" s="7">
        <v>152.94999999999999</v>
      </c>
      <c r="N33" s="7">
        <v>152.94999999999999</v>
      </c>
      <c r="O33" s="7">
        <v>334.66</v>
      </c>
      <c r="P33" s="7">
        <v>274.48</v>
      </c>
      <c r="Q33" s="7">
        <v>216.85</v>
      </c>
      <c r="R33" s="7">
        <v>198.97</v>
      </c>
      <c r="S33" s="7">
        <v>193.01</v>
      </c>
      <c r="T33" s="7">
        <v>95.61</v>
      </c>
      <c r="U33" s="7">
        <v>1.1299999999999999</v>
      </c>
      <c r="V33" s="7">
        <v>1.07</v>
      </c>
      <c r="W33" s="7">
        <v>0.14000000000000001</v>
      </c>
      <c r="X33" s="7">
        <v>0.14000000000000001</v>
      </c>
      <c r="Y33" s="7">
        <v>7.0000000000000007E-2</v>
      </c>
      <c r="Z33" s="7">
        <v>0.5</v>
      </c>
      <c r="AA33" s="7">
        <v>15.36</v>
      </c>
      <c r="AB33" s="7">
        <v>15.29</v>
      </c>
      <c r="AC33" s="7">
        <v>38.81</v>
      </c>
      <c r="AD33" s="7">
        <v>38.81</v>
      </c>
      <c r="AE33" s="7">
        <v>102.51</v>
      </c>
      <c r="AF33" s="7">
        <v>115.97</v>
      </c>
      <c r="AG33" s="7">
        <v>104.68</v>
      </c>
      <c r="AH33" s="7">
        <v>104.68</v>
      </c>
      <c r="AI33" s="7">
        <v>745.86</v>
      </c>
      <c r="AJ33" s="7">
        <v>226.57</v>
      </c>
      <c r="AK33" s="7">
        <v>310.70999999999998</v>
      </c>
      <c r="AL33" s="7">
        <v>263.22000000000003</v>
      </c>
      <c r="AM33" s="7">
        <v>242.47</v>
      </c>
      <c r="AN33" s="7">
        <v>258</v>
      </c>
      <c r="AO33" s="7">
        <v>258</v>
      </c>
      <c r="AP33" s="7">
        <v>204.58</v>
      </c>
      <c r="AQ33" s="7">
        <v>171.52</v>
      </c>
      <c r="AR33" s="13" t="str">
        <f t="shared" si="32"/>
        <v>Rezerwa z tytułu odroczonego podatku dochodowego</v>
      </c>
      <c r="AS33" s="13" t="str">
        <f t="shared" si="33"/>
        <v>Provision for deferred income tax</v>
      </c>
    </row>
    <row r="34" spans="1:45" x14ac:dyDescent="0.25">
      <c r="A34" s="13" t="s">
        <v>30</v>
      </c>
      <c r="B34" s="13" t="s">
        <v>105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328.03</v>
      </c>
      <c r="V34" s="7">
        <v>328.03</v>
      </c>
      <c r="W34" s="7">
        <v>325.18</v>
      </c>
      <c r="X34" s="7">
        <v>325.18</v>
      </c>
      <c r="Y34" s="7">
        <v>262.17</v>
      </c>
      <c r="Z34" s="7">
        <v>262.17</v>
      </c>
      <c r="AA34" s="7">
        <v>277.13</v>
      </c>
      <c r="AB34" s="7">
        <v>277.13</v>
      </c>
      <c r="AC34" s="7">
        <v>220.26</v>
      </c>
      <c r="AD34" s="7">
        <v>220.26</v>
      </c>
      <c r="AE34" s="7">
        <v>237.18</v>
      </c>
      <c r="AF34" s="7">
        <v>237.18</v>
      </c>
      <c r="AG34" s="7">
        <v>237.18</v>
      </c>
      <c r="AH34" s="7">
        <v>160.6</v>
      </c>
      <c r="AI34" s="7">
        <v>160.6</v>
      </c>
      <c r="AJ34" s="7">
        <v>160.6</v>
      </c>
      <c r="AK34" s="7">
        <v>160.6</v>
      </c>
      <c r="AL34" s="7">
        <v>160.6</v>
      </c>
      <c r="AM34" s="7">
        <v>336.01</v>
      </c>
      <c r="AN34" s="7">
        <v>160.6</v>
      </c>
      <c r="AO34" s="7">
        <v>337.64</v>
      </c>
      <c r="AP34" s="7">
        <v>12.5</v>
      </c>
      <c r="AQ34" s="7">
        <v>11.5</v>
      </c>
      <c r="AR34" s="13" t="str">
        <f t="shared" si="32"/>
        <v>Pozostałe rezerwy</v>
      </c>
      <c r="AS34" s="13" t="str">
        <f t="shared" si="33"/>
        <v>Other provision</v>
      </c>
    </row>
    <row r="35" spans="1:45" x14ac:dyDescent="0.25">
      <c r="A35" s="13" t="s">
        <v>31</v>
      </c>
      <c r="B35" s="13" t="s">
        <v>103</v>
      </c>
      <c r="C35" s="7">
        <v>0</v>
      </c>
      <c r="D35" s="7">
        <v>0</v>
      </c>
      <c r="E35" s="7">
        <v>900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2029.77</v>
      </c>
      <c r="R35" s="7">
        <v>2030.1</v>
      </c>
      <c r="S35" s="7">
        <v>2030.1</v>
      </c>
      <c r="T35" s="7">
        <v>2030.99</v>
      </c>
      <c r="U35" s="7">
        <v>2000</v>
      </c>
      <c r="V35" s="7">
        <v>0</v>
      </c>
      <c r="W35" s="7">
        <v>95.82</v>
      </c>
      <c r="X35" s="7">
        <v>389.84</v>
      </c>
      <c r="Y35" s="7">
        <v>716.19</v>
      </c>
      <c r="Z35" s="7">
        <v>1070.4000000000001</v>
      </c>
      <c r="AA35" s="7">
        <v>1680.35</v>
      </c>
      <c r="AB35" s="7">
        <v>2565.3000000000002</v>
      </c>
      <c r="AC35" s="7">
        <v>3200.25</v>
      </c>
      <c r="AD35" s="7">
        <v>3835.2</v>
      </c>
      <c r="AE35" s="7">
        <v>1600</v>
      </c>
      <c r="AF35" s="7">
        <v>1750</v>
      </c>
      <c r="AG35" s="7">
        <v>1881.41</v>
      </c>
      <c r="AH35" s="7">
        <v>2189.7399999999998</v>
      </c>
      <c r="AI35" s="7">
        <v>1748.08</v>
      </c>
      <c r="AJ35" s="7">
        <v>1150</v>
      </c>
      <c r="AK35" s="7">
        <v>500</v>
      </c>
      <c r="AL35" s="7">
        <v>500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13" t="str">
        <f t="shared" si="32"/>
        <v>Kredyty i pożyczki</v>
      </c>
      <c r="AS35" s="13" t="str">
        <f t="shared" si="33"/>
        <v>Credits and loans</v>
      </c>
    </row>
    <row r="36" spans="1:45" s="11" customFormat="1" x14ac:dyDescent="0.25">
      <c r="A36" s="13" t="s">
        <v>171</v>
      </c>
      <c r="B36" s="13" t="s">
        <v>172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682.5</v>
      </c>
      <c r="I36" s="56">
        <v>1575</v>
      </c>
      <c r="J36" s="56">
        <v>2467.5</v>
      </c>
      <c r="K36" s="56">
        <v>3360</v>
      </c>
      <c r="L36" s="56">
        <v>4252.5</v>
      </c>
      <c r="M36" s="56">
        <v>5145</v>
      </c>
      <c r="N36" s="56">
        <v>6037.5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7">
        <v>0</v>
      </c>
      <c r="U36" s="7">
        <v>10334.76</v>
      </c>
      <c r="V36" s="7">
        <v>10299.280000000001</v>
      </c>
      <c r="W36" s="7">
        <v>10255.19</v>
      </c>
      <c r="X36" s="7">
        <v>10219.700000000001</v>
      </c>
      <c r="Y36" s="7">
        <v>10184.219999999999</v>
      </c>
      <c r="Z36" s="7">
        <v>10148.73</v>
      </c>
      <c r="AA36" s="7">
        <v>10137.200000000001</v>
      </c>
      <c r="AB36" s="7">
        <v>10100.66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13" t="str">
        <f t="shared" si="32"/>
        <v>Dłużne papiery wartościowe</v>
      </c>
      <c r="AS36" s="13" t="str">
        <f t="shared" si="33"/>
        <v>Debt securities</v>
      </c>
    </row>
    <row r="37" spans="1:45" x14ac:dyDescent="0.25">
      <c r="A37" s="13" t="s">
        <v>276</v>
      </c>
      <c r="B37" s="13" t="s">
        <v>277</v>
      </c>
      <c r="C37" s="7">
        <v>0</v>
      </c>
      <c r="D37" s="7">
        <v>0</v>
      </c>
      <c r="E37" s="7">
        <v>7.24</v>
      </c>
      <c r="F37" s="7">
        <v>50.67</v>
      </c>
      <c r="G37" s="7">
        <v>94.1</v>
      </c>
      <c r="H37" s="7">
        <v>137.53</v>
      </c>
      <c r="I37" s="7">
        <v>180.96</v>
      </c>
      <c r="J37" s="7">
        <v>224.39</v>
      </c>
      <c r="K37" s="7">
        <v>267.82</v>
      </c>
      <c r="L37" s="7">
        <v>298.76</v>
      </c>
      <c r="M37" s="7">
        <v>326.83999999999997</v>
      </c>
      <c r="N37" s="7">
        <v>368.97</v>
      </c>
      <c r="O37" s="7">
        <v>0</v>
      </c>
      <c r="P37" s="7">
        <v>69.8</v>
      </c>
      <c r="Q37" s="7">
        <v>130.1</v>
      </c>
      <c r="R37" s="7">
        <v>251</v>
      </c>
      <c r="S37" s="7">
        <v>0</v>
      </c>
      <c r="T37" s="7">
        <v>0</v>
      </c>
      <c r="U37" s="7">
        <v>0</v>
      </c>
      <c r="V37" s="7">
        <v>0</v>
      </c>
      <c r="W37" s="7">
        <v>21.34</v>
      </c>
      <c r="X37" s="7">
        <v>85.16</v>
      </c>
      <c r="Y37" s="7">
        <v>195.58</v>
      </c>
      <c r="Z37" s="7">
        <v>325.98</v>
      </c>
      <c r="AA37" s="7">
        <v>426.86</v>
      </c>
      <c r="AB37" s="7">
        <v>524.66999999999996</v>
      </c>
      <c r="AC37" s="7">
        <v>626.36</v>
      </c>
      <c r="AD37" s="7">
        <v>731.85</v>
      </c>
      <c r="AE37" s="7">
        <v>673.68</v>
      </c>
      <c r="AF37" s="7">
        <v>694.13</v>
      </c>
      <c r="AG37" s="7">
        <v>612.82000000000005</v>
      </c>
      <c r="AH37" s="7">
        <v>674.11</v>
      </c>
      <c r="AI37" s="7">
        <v>324.13</v>
      </c>
      <c r="AJ37" s="7">
        <v>253.99</v>
      </c>
      <c r="AK37" s="7">
        <v>188.75</v>
      </c>
      <c r="AL37" s="7">
        <v>139.16999999999999</v>
      </c>
      <c r="AM37" s="7">
        <v>239.45</v>
      </c>
      <c r="AN37" s="7">
        <v>217.01</v>
      </c>
      <c r="AO37" s="7">
        <v>217.01</v>
      </c>
      <c r="AP37" s="7">
        <v>101.75</v>
      </c>
      <c r="AQ37" s="7">
        <v>0</v>
      </c>
      <c r="AR37" s="13" t="str">
        <f t="shared" si="32"/>
        <v xml:space="preserve">Zobowiązania z tyt. leasingu </v>
      </c>
      <c r="AS37" s="13" t="str">
        <f t="shared" si="33"/>
        <v>Other liabilities</v>
      </c>
    </row>
    <row r="38" spans="1:45" x14ac:dyDescent="0.25">
      <c r="A38" s="13" t="s">
        <v>32</v>
      </c>
      <c r="B38" s="13" t="s">
        <v>104</v>
      </c>
      <c r="C38" s="56">
        <v>2995.93</v>
      </c>
      <c r="D38" s="56">
        <v>3266.04</v>
      </c>
      <c r="E38" s="56">
        <v>3536.14</v>
      </c>
      <c r="F38" s="56">
        <v>3806.25</v>
      </c>
      <c r="G38" s="56">
        <v>4076.35</v>
      </c>
      <c r="H38" s="56">
        <v>4346.46</v>
      </c>
      <c r="I38" s="56">
        <v>4551.1099999999997</v>
      </c>
      <c r="J38" s="7">
        <v>4886.67</v>
      </c>
      <c r="K38" s="7">
        <v>5222.22</v>
      </c>
      <c r="L38" s="7">
        <v>5557.77</v>
      </c>
      <c r="M38" s="7">
        <v>5893.32</v>
      </c>
      <c r="N38" s="7">
        <v>6228.87</v>
      </c>
      <c r="O38" s="7">
        <v>7235.05</v>
      </c>
      <c r="P38" s="7">
        <v>7342.73</v>
      </c>
      <c r="Q38" s="7">
        <v>7147.24</v>
      </c>
      <c r="R38" s="7">
        <v>7201.14</v>
      </c>
      <c r="S38" s="7">
        <v>7843.85</v>
      </c>
      <c r="T38" s="7">
        <v>6354.5</v>
      </c>
      <c r="U38" s="7">
        <v>4946.62</v>
      </c>
      <c r="V38" s="7">
        <v>4629.42</v>
      </c>
      <c r="W38" s="7">
        <v>3098.69</v>
      </c>
      <c r="X38" s="7">
        <v>3321.02</v>
      </c>
      <c r="Y38" s="7">
        <v>3188.43</v>
      </c>
      <c r="Z38" s="7">
        <v>2543.2399999999998</v>
      </c>
      <c r="AA38" s="7">
        <v>2695.98</v>
      </c>
      <c r="AB38" s="7">
        <v>2395.48</v>
      </c>
      <c r="AC38" s="7">
        <v>1963.4</v>
      </c>
      <c r="AD38" s="7">
        <v>1570.72</v>
      </c>
      <c r="AE38" s="7">
        <v>2216.16</v>
      </c>
      <c r="AF38" s="7">
        <v>2347.06</v>
      </c>
      <c r="AG38" s="7">
        <v>2378.25</v>
      </c>
      <c r="AH38" s="7">
        <v>2509.14</v>
      </c>
      <c r="AI38" s="7">
        <v>2673.32</v>
      </c>
      <c r="AJ38" s="7">
        <v>2688.33</v>
      </c>
      <c r="AK38" s="7">
        <v>1741.05</v>
      </c>
      <c r="AL38" s="7">
        <v>1269.23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13" t="str">
        <f t="shared" si="32"/>
        <v>Pozostałe zobowiązania długoterminowe</v>
      </c>
      <c r="AS38" s="13" t="str">
        <f t="shared" si="33"/>
        <v xml:space="preserve">Other long-term liabilities </v>
      </c>
    </row>
    <row r="39" spans="1:45" s="57" customFormat="1" x14ac:dyDescent="0.25">
      <c r="A39" s="44" t="s">
        <v>33</v>
      </c>
      <c r="B39" s="44" t="s">
        <v>161</v>
      </c>
      <c r="C39" s="45">
        <f t="shared" ref="C39" si="43">SUM(C40:C48)</f>
        <v>7448.7</v>
      </c>
      <c r="D39" s="45">
        <f t="shared" ref="D39:F39" si="44">SUM(D40:D48)</f>
        <v>7990.7800000000007</v>
      </c>
      <c r="E39" s="45">
        <f t="shared" si="44"/>
        <v>7043.8700000000008</v>
      </c>
      <c r="F39" s="45">
        <f t="shared" si="44"/>
        <v>8128.59</v>
      </c>
      <c r="G39" s="45">
        <f t="shared" ref="G39:H39" si="45">SUM(G40:G48)</f>
        <v>12303.36</v>
      </c>
      <c r="H39" s="45">
        <f t="shared" si="45"/>
        <v>11298.769999999999</v>
      </c>
      <c r="I39" s="45">
        <f t="shared" ref="I39:J39" si="46">SUM(I40:I48)</f>
        <v>9421.74</v>
      </c>
      <c r="J39" s="45">
        <f t="shared" si="46"/>
        <v>9308.52</v>
      </c>
      <c r="K39" s="45">
        <f t="shared" ref="K39:L39" si="47">SUM(K40:K48)</f>
        <v>7695.9699999999993</v>
      </c>
      <c r="L39" s="45">
        <f t="shared" si="47"/>
        <v>6924.5</v>
      </c>
      <c r="M39" s="45">
        <f t="shared" ref="M39:N39" si="48">SUM(M40:M48)</f>
        <v>7699.15</v>
      </c>
      <c r="N39" s="45">
        <f t="shared" si="48"/>
        <v>9185.84</v>
      </c>
      <c r="O39" s="45">
        <f t="shared" ref="O39:P39" si="49">SUM(O40:O48)</f>
        <v>14336.419999999998</v>
      </c>
      <c r="P39" s="45">
        <f t="shared" si="49"/>
        <v>18172.739999999998</v>
      </c>
      <c r="Q39" s="45">
        <f t="shared" ref="Q39:V39" si="50">SUM(Q40:Q48)</f>
        <v>14071.32</v>
      </c>
      <c r="R39" s="45">
        <f t="shared" si="50"/>
        <v>13261.380000000001</v>
      </c>
      <c r="S39" s="45">
        <f t="shared" si="50"/>
        <v>12861</v>
      </c>
      <c r="T39" s="45">
        <f t="shared" si="50"/>
        <v>13584.33</v>
      </c>
      <c r="U39" s="45">
        <f t="shared" si="50"/>
        <v>3126.25</v>
      </c>
      <c r="V39" s="45">
        <f t="shared" si="50"/>
        <v>3736.0700000000006</v>
      </c>
      <c r="W39" s="45">
        <v>5076.55</v>
      </c>
      <c r="X39" s="45">
        <f>SUM(X40:X48)</f>
        <v>5573.329999999999</v>
      </c>
      <c r="Y39" s="45">
        <f>SUM(Y40:Y48)</f>
        <v>5750.9599999999991</v>
      </c>
      <c r="Z39" s="45">
        <f>SUM(Z40:Z48)</f>
        <v>6188.91</v>
      </c>
      <c r="AA39" s="45">
        <f>SUM(AA40:AA48)</f>
        <v>9480.06</v>
      </c>
      <c r="AB39" s="45">
        <f>SUM(AB40:AB48)</f>
        <v>9774.17</v>
      </c>
      <c r="AC39" s="45">
        <v>10911.91</v>
      </c>
      <c r="AD39" s="45">
        <v>10453.280000000001</v>
      </c>
      <c r="AE39" s="45">
        <v>9214.48</v>
      </c>
      <c r="AF39" s="45">
        <v>9755.369999999999</v>
      </c>
      <c r="AG39" s="45">
        <v>11539.960000000003</v>
      </c>
      <c r="AH39" s="45">
        <v>13116.26</v>
      </c>
      <c r="AI39" s="45">
        <v>21118.639999999999</v>
      </c>
      <c r="AJ39" s="45">
        <v>9102.6999999999971</v>
      </c>
      <c r="AK39" s="45">
        <v>8747.56</v>
      </c>
      <c r="AL39" s="45">
        <v>8116.77</v>
      </c>
      <c r="AM39" s="45">
        <f>SUM(AM40:AM48)</f>
        <v>6469.52</v>
      </c>
      <c r="AN39" s="45">
        <f t="shared" ref="AN39" si="51">SUM(AN40:AN48)</f>
        <v>6799.3600000000006</v>
      </c>
      <c r="AO39" s="45">
        <f>SUM(AO40:AO48)</f>
        <v>4503.55</v>
      </c>
      <c r="AP39" s="45">
        <v>4552.3799999999992</v>
      </c>
      <c r="AQ39" s="45">
        <v>623.11</v>
      </c>
      <c r="AR39" s="44" t="str">
        <f t="shared" si="32"/>
        <v>ZOBOWIĄZANIA KRÓTKOTERMINOWE</v>
      </c>
      <c r="AS39" s="44" t="str">
        <f t="shared" si="33"/>
        <v>SHORT-TERM LIABILITIES</v>
      </c>
    </row>
    <row r="40" spans="1:45" x14ac:dyDescent="0.25">
      <c r="A40" s="13" t="s">
        <v>31</v>
      </c>
      <c r="B40" s="13" t="s">
        <v>103</v>
      </c>
      <c r="C40" s="7">
        <v>2460</v>
      </c>
      <c r="D40" s="7">
        <v>1950</v>
      </c>
      <c r="E40" s="7">
        <v>0</v>
      </c>
      <c r="F40" s="7">
        <v>0</v>
      </c>
      <c r="G40" s="7">
        <v>0</v>
      </c>
      <c r="H40" s="7">
        <v>400</v>
      </c>
      <c r="I40" s="7">
        <v>0</v>
      </c>
      <c r="J40" s="7">
        <v>0</v>
      </c>
      <c r="K40" s="7">
        <v>0</v>
      </c>
      <c r="L40" s="7">
        <v>800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63.34</v>
      </c>
      <c r="T40" s="7">
        <v>389.84</v>
      </c>
      <c r="U40" s="7">
        <v>716.19</v>
      </c>
      <c r="V40" s="7">
        <v>1070.4000000000001</v>
      </c>
      <c r="W40" s="7">
        <v>1589.15</v>
      </c>
      <c r="X40" s="7">
        <v>2000.46</v>
      </c>
      <c r="Y40" s="7">
        <v>2384.06</v>
      </c>
      <c r="Z40" s="7">
        <v>2739.8</v>
      </c>
      <c r="AA40" s="7">
        <v>2789.8</v>
      </c>
      <c r="AB40" s="7">
        <v>2539.8000000000002</v>
      </c>
      <c r="AC40" s="7">
        <v>2623.13</v>
      </c>
      <c r="AD40" s="7">
        <v>2706.47</v>
      </c>
      <c r="AE40" s="7">
        <v>848.08</v>
      </c>
      <c r="AF40" s="7">
        <v>931.41</v>
      </c>
      <c r="AG40" s="7">
        <v>1033.33</v>
      </c>
      <c r="AH40" s="7">
        <v>958.33</v>
      </c>
      <c r="AI40" s="7">
        <v>833.33</v>
      </c>
      <c r="AJ40" s="7">
        <v>573.23</v>
      </c>
      <c r="AK40" s="7">
        <v>248.08</v>
      </c>
      <c r="AL40" s="7">
        <v>333.33</v>
      </c>
      <c r="AM40" s="7">
        <v>1023.84</v>
      </c>
      <c r="AN40" s="7">
        <v>1028.96</v>
      </c>
      <c r="AO40" s="7">
        <v>184.92</v>
      </c>
      <c r="AP40" s="7">
        <v>0</v>
      </c>
      <c r="AQ40" s="7">
        <v>0</v>
      </c>
      <c r="AR40" s="13" t="str">
        <f t="shared" si="32"/>
        <v>Kredyty i pożyczki</v>
      </c>
      <c r="AS40" s="13" t="str">
        <f t="shared" si="33"/>
        <v>Credits and loans</v>
      </c>
    </row>
    <row r="41" spans="1:45" s="11" customFormat="1" x14ac:dyDescent="0.25">
      <c r="A41" s="13" t="s">
        <v>171</v>
      </c>
      <c r="B41" s="13" t="s">
        <v>172</v>
      </c>
      <c r="C41" s="7">
        <v>0</v>
      </c>
      <c r="D41" s="7">
        <v>684.71</v>
      </c>
      <c r="E41" s="7">
        <v>1580.36</v>
      </c>
      <c r="F41" s="7">
        <v>2505.5100000000002</v>
      </c>
      <c r="G41" s="7">
        <v>3370.71</v>
      </c>
      <c r="H41" s="7">
        <v>3583.23</v>
      </c>
      <c r="I41" s="7">
        <v>3624.5</v>
      </c>
      <c r="J41" s="7">
        <v>3583.65</v>
      </c>
      <c r="K41" s="7">
        <v>2814.95</v>
      </c>
      <c r="L41" s="7">
        <v>1828.05</v>
      </c>
      <c r="M41" s="7">
        <v>3633.74</v>
      </c>
      <c r="N41" s="7">
        <v>4855.2</v>
      </c>
      <c r="O41" s="7">
        <v>10734.81</v>
      </c>
      <c r="P41" s="7">
        <v>10590.05</v>
      </c>
      <c r="Q41" s="7">
        <v>10603.14</v>
      </c>
      <c r="R41" s="7">
        <v>10569.83</v>
      </c>
      <c r="S41" s="7">
        <v>10532.39</v>
      </c>
      <c r="T41" s="7">
        <v>10494.77</v>
      </c>
      <c r="U41" s="7">
        <v>115.73</v>
      </c>
      <c r="V41" s="7">
        <v>120.19</v>
      </c>
      <c r="W41" s="7">
        <v>119.77</v>
      </c>
      <c r="X41" s="7">
        <v>121.83</v>
      </c>
      <c r="Y41" s="7">
        <v>122.3</v>
      </c>
      <c r="Z41" s="7">
        <v>126.75</v>
      </c>
      <c r="AA41" s="7">
        <v>126.75</v>
      </c>
      <c r="AB41" s="7">
        <v>126.75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13" t="str">
        <f t="shared" si="32"/>
        <v>Dłużne papiery wartościowe</v>
      </c>
      <c r="AS41" s="13" t="str">
        <f t="shared" si="33"/>
        <v>Debt securities</v>
      </c>
    </row>
    <row r="42" spans="1:45" x14ac:dyDescent="0.25">
      <c r="A42" s="13" t="s">
        <v>276</v>
      </c>
      <c r="B42" s="13" t="s">
        <v>277</v>
      </c>
      <c r="C42" s="7">
        <v>94.1</v>
      </c>
      <c r="D42" s="7">
        <v>137.53</v>
      </c>
      <c r="E42" s="7">
        <v>173.72</v>
      </c>
      <c r="F42" s="7">
        <v>173.72</v>
      </c>
      <c r="G42" s="7">
        <v>173.72</v>
      </c>
      <c r="H42" s="7">
        <v>173.72</v>
      </c>
      <c r="I42" s="7">
        <v>173.72</v>
      </c>
      <c r="J42" s="7">
        <v>173.72</v>
      </c>
      <c r="K42" s="7">
        <v>173.72</v>
      </c>
      <c r="L42" s="7">
        <v>183.49</v>
      </c>
      <c r="M42" s="7">
        <v>258.48</v>
      </c>
      <c r="N42" s="7">
        <v>282.35000000000002</v>
      </c>
      <c r="O42" s="7">
        <v>220</v>
      </c>
      <c r="P42" s="7">
        <v>240</v>
      </c>
      <c r="Q42" s="7">
        <v>240</v>
      </c>
      <c r="R42" s="7">
        <v>240</v>
      </c>
      <c r="S42" s="7">
        <v>28.34</v>
      </c>
      <c r="T42" s="7">
        <v>91.11</v>
      </c>
      <c r="U42" s="7">
        <v>198.81</v>
      </c>
      <c r="V42" s="7">
        <v>321.08999999999997</v>
      </c>
      <c r="W42" s="7">
        <v>403.52</v>
      </c>
      <c r="X42" s="7">
        <v>442.16</v>
      </c>
      <c r="Y42" s="7">
        <v>430.54</v>
      </c>
      <c r="Z42" s="7">
        <v>404.96</v>
      </c>
      <c r="AA42" s="7">
        <v>429.76</v>
      </c>
      <c r="AB42" s="7">
        <v>438.88</v>
      </c>
      <c r="AC42" s="7">
        <v>444.83</v>
      </c>
      <c r="AD42" s="7">
        <v>445.08</v>
      </c>
      <c r="AE42" s="7">
        <v>357.35</v>
      </c>
      <c r="AF42" s="7">
        <v>422.41</v>
      </c>
      <c r="AG42" s="7">
        <v>237.46</v>
      </c>
      <c r="AH42" s="7">
        <v>239.48</v>
      </c>
      <c r="AI42" s="7">
        <v>144.72999999999999</v>
      </c>
      <c r="AJ42" s="7">
        <v>130.83000000000001</v>
      </c>
      <c r="AK42" s="7">
        <v>91.89</v>
      </c>
      <c r="AL42" s="7">
        <v>123.57</v>
      </c>
      <c r="AM42" s="7">
        <v>67.83</v>
      </c>
      <c r="AN42" s="7">
        <v>115.47</v>
      </c>
      <c r="AO42" s="7">
        <v>156.03</v>
      </c>
      <c r="AP42" s="7">
        <v>158.61000000000001</v>
      </c>
      <c r="AQ42" s="7">
        <v>0</v>
      </c>
      <c r="AR42" s="13" t="str">
        <f t="shared" si="32"/>
        <v xml:space="preserve">Zobowiązania z tyt. leasingu </v>
      </c>
      <c r="AS42" s="13" t="str">
        <f t="shared" si="33"/>
        <v>Other liabilities</v>
      </c>
    </row>
    <row r="43" spans="1:45" x14ac:dyDescent="0.25">
      <c r="A43" s="13" t="s">
        <v>34</v>
      </c>
      <c r="B43" s="13" t="s">
        <v>137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3902.8</v>
      </c>
      <c r="AB43" s="7">
        <v>4342.8100000000004</v>
      </c>
      <c r="AC43" s="7">
        <v>6272.03</v>
      </c>
      <c r="AD43" s="7">
        <v>5287.02</v>
      </c>
      <c r="AE43" s="7">
        <v>6496.98</v>
      </c>
      <c r="AF43" s="7">
        <v>6496.98</v>
      </c>
      <c r="AG43" s="7">
        <v>8986.7000000000007</v>
      </c>
      <c r="AH43" s="7">
        <v>8986.7000000000007</v>
      </c>
      <c r="AI43" s="7">
        <v>6731.63</v>
      </c>
      <c r="AJ43" s="7">
        <v>6731.63</v>
      </c>
      <c r="AK43" s="7">
        <v>5793.66</v>
      </c>
      <c r="AL43" s="7">
        <v>5793.66</v>
      </c>
      <c r="AM43" s="7">
        <v>3675.41</v>
      </c>
      <c r="AN43" s="7">
        <v>3965.71</v>
      </c>
      <c r="AO43" s="7">
        <v>3675.41</v>
      </c>
      <c r="AP43" s="7">
        <v>3675.41</v>
      </c>
      <c r="AQ43" s="7">
        <v>0</v>
      </c>
      <c r="AR43" s="13" t="str">
        <f t="shared" si="32"/>
        <v>Instrumenty pochodne</v>
      </c>
      <c r="AS43" s="13" t="str">
        <f t="shared" si="33"/>
        <v>Derivatives</v>
      </c>
    </row>
    <row r="44" spans="1:45" x14ac:dyDescent="0.25">
      <c r="A44" s="13" t="s">
        <v>35</v>
      </c>
      <c r="B44" s="13" t="s">
        <v>106</v>
      </c>
      <c r="C44" s="7">
        <v>2198.89</v>
      </c>
      <c r="D44" s="7">
        <v>2631.62</v>
      </c>
      <c r="E44" s="7">
        <v>2524.2800000000002</v>
      </c>
      <c r="F44" s="7">
        <v>2816.27</v>
      </c>
      <c r="G44" s="7">
        <v>5339.52</v>
      </c>
      <c r="H44" s="7">
        <v>4786.6899999999996</v>
      </c>
      <c r="I44" s="7">
        <v>2798.87</v>
      </c>
      <c r="J44" s="7">
        <v>3027.11</v>
      </c>
      <c r="K44" s="7">
        <v>2316.56</v>
      </c>
      <c r="L44" s="7">
        <v>1706.64</v>
      </c>
      <c r="M44" s="7">
        <v>1649.53</v>
      </c>
      <c r="N44" s="7">
        <v>2311.3200000000002</v>
      </c>
      <c r="O44" s="7">
        <v>1707.49</v>
      </c>
      <c r="P44" s="7">
        <v>2868.44</v>
      </c>
      <c r="Q44" s="7">
        <v>1812.3</v>
      </c>
      <c r="R44" s="7">
        <v>1299.1199999999999</v>
      </c>
      <c r="S44" s="7">
        <v>647.61</v>
      </c>
      <c r="T44" s="7">
        <v>656.07</v>
      </c>
      <c r="U44" s="7">
        <v>837.1</v>
      </c>
      <c r="V44" s="7">
        <v>964.18</v>
      </c>
      <c r="W44" s="7">
        <v>955.54</v>
      </c>
      <c r="X44" s="7">
        <v>943.35</v>
      </c>
      <c r="Y44" s="7">
        <v>614.6</v>
      </c>
      <c r="Z44" s="7">
        <v>702.17</v>
      </c>
      <c r="AA44" s="7">
        <v>727.96</v>
      </c>
      <c r="AB44" s="7">
        <v>883.78</v>
      </c>
      <c r="AC44" s="7">
        <v>606.46</v>
      </c>
      <c r="AD44" s="7">
        <v>628.37</v>
      </c>
      <c r="AE44" s="7">
        <v>372.87</v>
      </c>
      <c r="AF44" s="7">
        <v>943.04</v>
      </c>
      <c r="AG44" s="7">
        <v>890.44</v>
      </c>
      <c r="AH44" s="7">
        <v>1402.07</v>
      </c>
      <c r="AI44" s="7">
        <v>598.55999999999995</v>
      </c>
      <c r="AJ44" s="7">
        <v>852.79</v>
      </c>
      <c r="AK44" s="7">
        <v>1019.83</v>
      </c>
      <c r="AL44" s="7">
        <v>811.68</v>
      </c>
      <c r="AM44" s="7">
        <v>715.34</v>
      </c>
      <c r="AN44" s="7">
        <v>901.23</v>
      </c>
      <c r="AO44" s="7">
        <v>391.22</v>
      </c>
      <c r="AP44" s="7">
        <v>433.96</v>
      </c>
      <c r="AQ44" s="7">
        <v>202.24</v>
      </c>
      <c r="AR44" s="13" t="str">
        <f t="shared" si="32"/>
        <v>Zobowiązania z tytułu dostaw i usług</v>
      </c>
      <c r="AS44" s="13" t="str">
        <f t="shared" si="33"/>
        <v>Trade liabilities</v>
      </c>
    </row>
    <row r="45" spans="1:45" x14ac:dyDescent="0.25">
      <c r="A45" s="13" t="s">
        <v>204</v>
      </c>
      <c r="B45" s="13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129.21</v>
      </c>
      <c r="V45" s="7">
        <v>220.53</v>
      </c>
      <c r="W45" s="7">
        <v>632.45000000000005</v>
      </c>
      <c r="X45" s="7">
        <v>927.18</v>
      </c>
      <c r="Y45" s="7">
        <v>885.31</v>
      </c>
      <c r="Z45" s="7">
        <v>885.31</v>
      </c>
      <c r="AA45" s="7">
        <v>649.87</v>
      </c>
      <c r="AB45" s="7">
        <v>633.86</v>
      </c>
      <c r="AC45" s="7">
        <v>0</v>
      </c>
      <c r="AD45" s="7">
        <v>0</v>
      </c>
      <c r="AE45" s="7">
        <v>3.34</v>
      </c>
      <c r="AF45" s="7">
        <v>0.98</v>
      </c>
      <c r="AG45" s="7">
        <v>0</v>
      </c>
      <c r="AH45" s="7">
        <v>647.4</v>
      </c>
      <c r="AI45" s="7">
        <v>370.35</v>
      </c>
      <c r="AJ45" s="7">
        <v>455.8</v>
      </c>
      <c r="AK45" s="7">
        <v>620.45000000000005</v>
      </c>
      <c r="AL45" s="7">
        <v>608.6</v>
      </c>
      <c r="AM45" s="7">
        <v>182.51</v>
      </c>
      <c r="AN45" s="7">
        <v>205.41</v>
      </c>
      <c r="AO45" s="7">
        <v>0</v>
      </c>
      <c r="AP45" s="7">
        <v>48.57</v>
      </c>
      <c r="AQ45" s="7">
        <v>188.28</v>
      </c>
      <c r="AR45" s="13" t="str">
        <f t="shared" si="32"/>
        <v xml:space="preserve">Zobowiązania z tytułu bieżącego podatku </v>
      </c>
      <c r="AS45" s="13" t="str">
        <f t="shared" si="33"/>
        <v>Liabilities for current income tax</v>
      </c>
    </row>
    <row r="46" spans="1:45" x14ac:dyDescent="0.25">
      <c r="A46" s="13" t="s">
        <v>29</v>
      </c>
      <c r="B46" s="13" t="s">
        <v>110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31.44</v>
      </c>
      <c r="M46" s="7">
        <v>18.48</v>
      </c>
      <c r="N46" s="7">
        <v>10.83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0.1</v>
      </c>
      <c r="AB46" s="7">
        <v>0</v>
      </c>
      <c r="AC46" s="7">
        <v>0</v>
      </c>
      <c r="AD46" s="7">
        <v>0.35</v>
      </c>
      <c r="AE46" s="7">
        <v>0.3</v>
      </c>
      <c r="AF46" s="7">
        <v>0.38</v>
      </c>
      <c r="AG46" s="7">
        <v>0</v>
      </c>
      <c r="AH46" s="7">
        <v>76.58</v>
      </c>
      <c r="AI46" s="7">
        <v>39.21</v>
      </c>
      <c r="AJ46" s="7">
        <v>39.21</v>
      </c>
      <c r="AK46" s="7">
        <v>39.21</v>
      </c>
      <c r="AL46" s="7">
        <v>39.21</v>
      </c>
      <c r="AM46" s="7">
        <v>0</v>
      </c>
      <c r="AN46" s="7">
        <v>0.89</v>
      </c>
      <c r="AO46" s="7">
        <v>0</v>
      </c>
      <c r="AP46" s="7">
        <v>0</v>
      </c>
      <c r="AQ46" s="7">
        <v>0</v>
      </c>
      <c r="AR46" s="13" t="str">
        <f t="shared" si="32"/>
        <v>Zobowiązania z tyt. świadczeń pracowniczych</v>
      </c>
      <c r="AS46" s="13" t="str">
        <f t="shared" si="33"/>
        <v>Liabilities  employee benefits</v>
      </c>
    </row>
    <row r="47" spans="1:45" x14ac:dyDescent="0.25">
      <c r="A47" s="13" t="s">
        <v>36</v>
      </c>
      <c r="B47" s="13" t="s">
        <v>105</v>
      </c>
      <c r="C47" s="7">
        <v>1466.87</v>
      </c>
      <c r="D47" s="7">
        <v>1342.79</v>
      </c>
      <c r="E47" s="7">
        <v>1504.83</v>
      </c>
      <c r="F47" s="7">
        <v>1339.97</v>
      </c>
      <c r="G47" s="7">
        <v>2024.76</v>
      </c>
      <c r="H47" s="7">
        <v>880.4</v>
      </c>
      <c r="I47" s="7">
        <v>1223.72</v>
      </c>
      <c r="J47" s="7">
        <v>935.35</v>
      </c>
      <c r="K47" s="7">
        <v>833.38</v>
      </c>
      <c r="L47" s="7">
        <v>701.57</v>
      </c>
      <c r="M47" s="7">
        <v>634.89</v>
      </c>
      <c r="N47" s="7">
        <v>217.5</v>
      </c>
      <c r="O47" s="7">
        <v>1096.07</v>
      </c>
      <c r="P47" s="7">
        <v>876.17</v>
      </c>
      <c r="Q47" s="7">
        <v>855.79</v>
      </c>
      <c r="R47" s="7">
        <v>609.79</v>
      </c>
      <c r="S47" s="7">
        <v>774.51</v>
      </c>
      <c r="T47" s="7">
        <v>656.31</v>
      </c>
      <c r="U47" s="7">
        <v>461.47</v>
      </c>
      <c r="V47" s="7">
        <v>392.26</v>
      </c>
      <c r="W47" s="7">
        <v>719.06</v>
      </c>
      <c r="X47" s="7">
        <v>451.78</v>
      </c>
      <c r="Y47" s="7">
        <v>371.33</v>
      </c>
      <c r="Z47" s="7">
        <v>373.06</v>
      </c>
      <c r="AA47" s="7">
        <v>461.81</v>
      </c>
      <c r="AB47" s="7">
        <v>431.41</v>
      </c>
      <c r="AC47" s="7">
        <v>597.79999999999995</v>
      </c>
      <c r="AD47" s="7">
        <v>331.24</v>
      </c>
      <c r="AE47" s="7">
        <v>601.09</v>
      </c>
      <c r="AF47" s="7">
        <v>470.76</v>
      </c>
      <c r="AG47" s="7">
        <v>205.27</v>
      </c>
      <c r="AH47" s="7">
        <v>152.75</v>
      </c>
      <c r="AI47" s="7">
        <v>50.09</v>
      </c>
      <c r="AJ47" s="7">
        <v>167.31</v>
      </c>
      <c r="AK47" s="7">
        <v>86.36</v>
      </c>
      <c r="AL47" s="7">
        <v>143.12</v>
      </c>
      <c r="AM47" s="7">
        <v>30.74</v>
      </c>
      <c r="AN47" s="7">
        <v>138.04</v>
      </c>
      <c r="AO47" s="7">
        <v>0</v>
      </c>
      <c r="AP47" s="7">
        <v>0</v>
      </c>
      <c r="AQ47" s="7">
        <v>0</v>
      </c>
      <c r="AR47" s="13" t="str">
        <f t="shared" si="32"/>
        <v>Pozostałe rezerwy krótkoterminowe</v>
      </c>
      <c r="AS47" s="13" t="str">
        <f t="shared" si="33"/>
        <v>Other provision</v>
      </c>
    </row>
    <row r="48" spans="1:45" x14ac:dyDescent="0.25">
      <c r="A48" s="13" t="s">
        <v>127</v>
      </c>
      <c r="B48" s="13" t="s">
        <v>128</v>
      </c>
      <c r="C48" s="7">
        <v>1228.8399999999999</v>
      </c>
      <c r="D48" s="7">
        <v>1244.1300000000001</v>
      </c>
      <c r="E48" s="7">
        <v>1260.68</v>
      </c>
      <c r="F48" s="7">
        <v>1293.1200000000001</v>
      </c>
      <c r="G48" s="7">
        <v>1394.65</v>
      </c>
      <c r="H48" s="7">
        <v>1474.73</v>
      </c>
      <c r="I48" s="7">
        <v>1600.93</v>
      </c>
      <c r="J48" s="7">
        <v>1588.69</v>
      </c>
      <c r="K48" s="7">
        <v>1557.36</v>
      </c>
      <c r="L48" s="7">
        <v>1673.31</v>
      </c>
      <c r="M48" s="7">
        <v>1504.03</v>
      </c>
      <c r="N48" s="7">
        <v>1508.64</v>
      </c>
      <c r="O48" s="7">
        <v>578.04999999999995</v>
      </c>
      <c r="P48" s="7">
        <v>3598.08</v>
      </c>
      <c r="Q48" s="7">
        <v>560.09</v>
      </c>
      <c r="R48" s="7">
        <v>542.64</v>
      </c>
      <c r="S48" s="7">
        <v>814.81</v>
      </c>
      <c r="T48" s="7">
        <v>1296.23</v>
      </c>
      <c r="U48" s="7">
        <v>667.74</v>
      </c>
      <c r="V48" s="7">
        <v>647.42000000000007</v>
      </c>
      <c r="W48" s="7">
        <v>657.06000000000006</v>
      </c>
      <c r="X48" s="7">
        <v>686.57</v>
      </c>
      <c r="Y48" s="7">
        <v>942.82</v>
      </c>
      <c r="Z48" s="7">
        <v>956.86</v>
      </c>
      <c r="AA48" s="7">
        <v>391.21</v>
      </c>
      <c r="AB48" s="7">
        <v>376.88</v>
      </c>
      <c r="AC48" s="7">
        <v>367.66</v>
      </c>
      <c r="AD48" s="7">
        <v>1054.75</v>
      </c>
      <c r="AE48" s="7">
        <v>534.47</v>
      </c>
      <c r="AF48" s="7">
        <v>489.41</v>
      </c>
      <c r="AG48" s="7">
        <v>186.76000000000002</v>
      </c>
      <c r="AH48" s="7">
        <v>652.95000000000005</v>
      </c>
      <c r="AI48" s="7">
        <v>12350.74</v>
      </c>
      <c r="AJ48" s="7">
        <v>151.9</v>
      </c>
      <c r="AK48" s="7">
        <v>848.08</v>
      </c>
      <c r="AL48" s="7">
        <v>263.60000000000002</v>
      </c>
      <c r="AM48" s="7">
        <v>773.85</v>
      </c>
      <c r="AN48" s="7">
        <v>443.65</v>
      </c>
      <c r="AO48" s="7">
        <v>95.97</v>
      </c>
      <c r="AP48" s="7">
        <v>235.83</v>
      </c>
      <c r="AQ48" s="7">
        <v>232.59</v>
      </c>
      <c r="AR48" s="13" t="str">
        <f t="shared" si="32"/>
        <v>Pozostałe zobowiązania któtkoterminowe</v>
      </c>
      <c r="AS48" s="13" t="str">
        <f t="shared" si="33"/>
        <v>Other short term liabilities</v>
      </c>
    </row>
    <row r="49" spans="1:45" s="57" customFormat="1" x14ac:dyDescent="0.25">
      <c r="A49" s="44" t="s">
        <v>37</v>
      </c>
      <c r="B49" s="44" t="s">
        <v>138</v>
      </c>
      <c r="C49" s="46">
        <f t="shared" ref="C49" si="52">+C39+C32+C26</f>
        <v>17932.480000000003</v>
      </c>
      <c r="D49" s="46">
        <f t="shared" ref="D49:G49" si="53">+D39+D32+D26</f>
        <v>19118.25</v>
      </c>
      <c r="E49" s="46">
        <f t="shared" ref="E49" si="54">+E39+E32+E26</f>
        <v>18830.84</v>
      </c>
      <c r="F49" s="46">
        <f t="shared" si="53"/>
        <v>19346.059999999998</v>
      </c>
      <c r="G49" s="46">
        <f t="shared" si="53"/>
        <v>26040.62</v>
      </c>
      <c r="H49" s="46">
        <f t="shared" ref="H49:I49" si="55">+H39+H32+H26</f>
        <v>23193.19</v>
      </c>
      <c r="I49" s="46">
        <f t="shared" si="55"/>
        <v>22452.87</v>
      </c>
      <c r="J49" s="46">
        <f t="shared" ref="J49:K49" si="56">+J39+J32+J26</f>
        <v>23566.89</v>
      </c>
      <c r="K49" s="46">
        <f t="shared" si="56"/>
        <v>36326.559999999998</v>
      </c>
      <c r="L49" s="46">
        <f t="shared" ref="L49:Q49" si="57">+L39+L32+L26</f>
        <v>36901.279999999999</v>
      </c>
      <c r="M49" s="46">
        <f t="shared" si="57"/>
        <v>40424.310000000005</v>
      </c>
      <c r="N49" s="46">
        <f t="shared" si="57"/>
        <v>43454.29</v>
      </c>
      <c r="O49" s="46">
        <f t="shared" si="57"/>
        <v>43309.83</v>
      </c>
      <c r="P49" s="46">
        <f t="shared" si="57"/>
        <v>44141.03</v>
      </c>
      <c r="Q49" s="46">
        <f t="shared" si="57"/>
        <v>40998.32</v>
      </c>
      <c r="R49" s="46">
        <f>+R39+R32+R26+10</f>
        <v>39337.33</v>
      </c>
      <c r="S49" s="46">
        <f t="shared" ref="S49:AB49" si="58">+S39+S32+S26</f>
        <v>38342.550000000003</v>
      </c>
      <c r="T49" s="46">
        <f t="shared" si="58"/>
        <v>36910.78</v>
      </c>
      <c r="U49" s="46">
        <f t="shared" si="58"/>
        <v>35762.600000000006</v>
      </c>
      <c r="V49" s="46">
        <f t="shared" si="58"/>
        <v>34686.420000000006</v>
      </c>
      <c r="W49" s="46">
        <f t="shared" si="58"/>
        <v>33784.47</v>
      </c>
      <c r="X49" s="46">
        <f t="shared" si="58"/>
        <v>36032.58</v>
      </c>
      <c r="Y49" s="46">
        <f t="shared" si="58"/>
        <v>36982</v>
      </c>
      <c r="Z49" s="46">
        <f t="shared" si="58"/>
        <v>38552.199999999997</v>
      </c>
      <c r="AA49" s="46">
        <f t="shared" si="58"/>
        <v>46029.460000000006</v>
      </c>
      <c r="AB49" s="46">
        <f t="shared" si="58"/>
        <v>47503.23</v>
      </c>
      <c r="AC49" s="46">
        <v>40012.909999999996</v>
      </c>
      <c r="AD49" s="46">
        <v>41436.76</v>
      </c>
      <c r="AE49" s="46">
        <v>36469.589999999997</v>
      </c>
      <c r="AF49" s="46">
        <v>38195.320000000007</v>
      </c>
      <c r="AG49" s="46">
        <v>37697.320000000007</v>
      </c>
      <c r="AH49" s="46">
        <v>39571.660000000003</v>
      </c>
      <c r="AI49" s="46">
        <v>48865.34</v>
      </c>
      <c r="AJ49" s="46">
        <v>17694.369999999995</v>
      </c>
      <c r="AK49" s="46">
        <v>16014.189999999999</v>
      </c>
      <c r="AL49" s="46">
        <v>14036.700000000003</v>
      </c>
      <c r="AM49" s="46">
        <f>+AM39+AM32+AM26</f>
        <v>11755.26</v>
      </c>
      <c r="AN49" s="46">
        <f>+AN39+AN32+AN26</f>
        <v>11028.51</v>
      </c>
      <c r="AO49" s="46">
        <f>+AO39+AO32+AO26</f>
        <v>8699.619999999999</v>
      </c>
      <c r="AP49" s="46">
        <v>7684.9499999999989</v>
      </c>
      <c r="AQ49" s="46">
        <v>6537.61</v>
      </c>
      <c r="AR49" s="44" t="s">
        <v>225</v>
      </c>
      <c r="AS49" s="44" t="str">
        <f>+B49</f>
        <v>TOTAL LIABILITIES:</v>
      </c>
    </row>
    <row r="50" spans="1:45" x14ac:dyDescent="0.25">
      <c r="C50" s="55" t="s">
        <v>0</v>
      </c>
      <c r="D50" s="55" t="s">
        <v>0</v>
      </c>
      <c r="E50" s="55" t="s">
        <v>0</v>
      </c>
      <c r="F50" s="55" t="s">
        <v>0</v>
      </c>
      <c r="G50" s="55" t="s">
        <v>0</v>
      </c>
      <c r="H50" s="55" t="s">
        <v>0</v>
      </c>
      <c r="I50" s="55" t="s">
        <v>0</v>
      </c>
      <c r="J50" s="55" t="s">
        <v>0</v>
      </c>
      <c r="K50" s="55" t="s">
        <v>0</v>
      </c>
      <c r="L50" s="55" t="s">
        <v>0</v>
      </c>
      <c r="M50" s="55" t="s">
        <v>0</v>
      </c>
      <c r="N50" s="55" t="s">
        <v>0</v>
      </c>
      <c r="O50" s="55" t="s">
        <v>0</v>
      </c>
      <c r="P50" s="55" t="s">
        <v>0</v>
      </c>
      <c r="Q50" s="55" t="s">
        <v>0</v>
      </c>
      <c r="R50" s="55" t="s">
        <v>0</v>
      </c>
      <c r="S50" s="11" t="s">
        <v>0</v>
      </c>
      <c r="T50" s="11" t="s">
        <v>0</v>
      </c>
    </row>
    <row r="51" spans="1:45" x14ac:dyDescent="0.25">
      <c r="A51" s="1" t="s">
        <v>61</v>
      </c>
      <c r="R51" s="1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</row>
    <row r="52" spans="1:45" s="11" customFormat="1" x14ac:dyDescent="0.25">
      <c r="A52" s="11" t="s">
        <v>274</v>
      </c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</row>
    <row r="53" spans="1:45" x14ac:dyDescent="0.25">
      <c r="A53" s="1" t="s">
        <v>63</v>
      </c>
      <c r="C53" s="11" t="s">
        <v>0</v>
      </c>
      <c r="D53" s="11" t="s">
        <v>0</v>
      </c>
      <c r="E53" s="11" t="s">
        <v>0</v>
      </c>
      <c r="F53" s="11" t="s">
        <v>0</v>
      </c>
      <c r="G53" s="11" t="s">
        <v>0</v>
      </c>
      <c r="H53" s="11" t="s">
        <v>0</v>
      </c>
      <c r="I53" s="11" t="s">
        <v>0</v>
      </c>
      <c r="J53" s="11" t="s">
        <v>0</v>
      </c>
      <c r="K53" s="11" t="s">
        <v>0</v>
      </c>
      <c r="L53" s="11" t="s">
        <v>0</v>
      </c>
      <c r="M53" s="11" t="s">
        <v>0</v>
      </c>
      <c r="N53" s="11" t="s">
        <v>0</v>
      </c>
      <c r="O53" s="11" t="s">
        <v>0</v>
      </c>
      <c r="P53" s="11" t="s">
        <v>0</v>
      </c>
      <c r="Q53" s="11" t="s">
        <v>0</v>
      </c>
      <c r="R53" s="11" t="s">
        <v>0</v>
      </c>
      <c r="S53" s="11" t="s">
        <v>0</v>
      </c>
      <c r="T53" s="11" t="s">
        <v>0</v>
      </c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5" x14ac:dyDescent="0.25">
      <c r="A54" s="12" t="s">
        <v>62</v>
      </c>
      <c r="B54" s="12"/>
      <c r="C54" s="11" t="s">
        <v>0</v>
      </c>
      <c r="D54" s="11" t="s">
        <v>0</v>
      </c>
      <c r="E54" s="11" t="s">
        <v>0</v>
      </c>
      <c r="F54" s="11" t="s">
        <v>0</v>
      </c>
      <c r="G54" s="11" t="s">
        <v>0</v>
      </c>
      <c r="H54" s="11" t="s">
        <v>0</v>
      </c>
      <c r="I54" s="11" t="s">
        <v>0</v>
      </c>
      <c r="J54" s="11" t="s">
        <v>0</v>
      </c>
      <c r="K54" s="11" t="s">
        <v>0</v>
      </c>
      <c r="L54" s="11" t="s">
        <v>0</v>
      </c>
      <c r="M54" s="11" t="s">
        <v>0</v>
      </c>
      <c r="N54" s="11" t="s">
        <v>0</v>
      </c>
      <c r="O54" s="11" t="s">
        <v>0</v>
      </c>
      <c r="P54" s="11" t="s">
        <v>0</v>
      </c>
      <c r="Q54" s="11" t="s">
        <v>0</v>
      </c>
      <c r="R54" s="11" t="s">
        <v>0</v>
      </c>
      <c r="S54" s="11" t="s">
        <v>0</v>
      </c>
      <c r="T54" s="11" t="s">
        <v>0</v>
      </c>
      <c r="W54" s="11" t="s">
        <v>0</v>
      </c>
      <c r="X54" s="11" t="s">
        <v>0</v>
      </c>
      <c r="Y54" s="11" t="s">
        <v>0</v>
      </c>
    </row>
    <row r="55" spans="1:45" x14ac:dyDescent="0.25">
      <c r="A55" s="12" t="s">
        <v>81</v>
      </c>
      <c r="B55" s="12"/>
      <c r="C55" s="11" t="s">
        <v>0</v>
      </c>
      <c r="D55" s="11" t="s">
        <v>0</v>
      </c>
      <c r="E55" s="11" t="s">
        <v>0</v>
      </c>
      <c r="F55" s="11" t="s">
        <v>0</v>
      </c>
      <c r="G55" s="11" t="s">
        <v>0</v>
      </c>
      <c r="H55" s="11" t="s">
        <v>0</v>
      </c>
      <c r="I55" s="11" t="s">
        <v>0</v>
      </c>
      <c r="J55" s="11" t="s">
        <v>0</v>
      </c>
      <c r="K55" s="11" t="s">
        <v>0</v>
      </c>
      <c r="L55" s="11" t="s">
        <v>0</v>
      </c>
      <c r="M55" s="11" t="s">
        <v>0</v>
      </c>
      <c r="N55" s="11" t="s">
        <v>0</v>
      </c>
      <c r="O55" s="11" t="s">
        <v>0</v>
      </c>
      <c r="P55" s="11" t="s">
        <v>0</v>
      </c>
      <c r="Q55" s="11" t="s">
        <v>0</v>
      </c>
      <c r="R55" s="11" t="s">
        <v>0</v>
      </c>
      <c r="S55" s="11" t="s">
        <v>0</v>
      </c>
      <c r="T55" s="11" t="s">
        <v>0</v>
      </c>
    </row>
    <row r="56" spans="1:45" x14ac:dyDescent="0.25">
      <c r="A56" s="12" t="s">
        <v>205</v>
      </c>
      <c r="C56" s="11" t="s">
        <v>0</v>
      </c>
      <c r="D56" s="11" t="s">
        <v>0</v>
      </c>
      <c r="E56" s="11" t="s">
        <v>0</v>
      </c>
      <c r="F56" s="11" t="s">
        <v>0</v>
      </c>
      <c r="G56" s="11" t="s">
        <v>0</v>
      </c>
      <c r="H56" s="11" t="s">
        <v>0</v>
      </c>
      <c r="I56" s="11" t="s">
        <v>0</v>
      </c>
      <c r="J56" s="11" t="s">
        <v>0</v>
      </c>
      <c r="K56" s="11" t="s">
        <v>0</v>
      </c>
      <c r="L56" s="11" t="s">
        <v>0</v>
      </c>
      <c r="M56" s="11" t="s">
        <v>0</v>
      </c>
      <c r="N56" s="11" t="s">
        <v>0</v>
      </c>
      <c r="O56" s="11" t="s">
        <v>0</v>
      </c>
      <c r="P56" s="11" t="s">
        <v>0</v>
      </c>
      <c r="Q56" s="11" t="s">
        <v>0</v>
      </c>
      <c r="R56" s="11" t="s">
        <v>0</v>
      </c>
      <c r="S56" s="11" t="s">
        <v>0</v>
      </c>
      <c r="T56" s="11" t="s">
        <v>0</v>
      </c>
    </row>
    <row r="57" spans="1:45" x14ac:dyDescent="0.25">
      <c r="A57" s="12" t="s">
        <v>217</v>
      </c>
    </row>
    <row r="58" spans="1:45" x14ac:dyDescent="0.25">
      <c r="B58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4"/>
  <sheetViews>
    <sheetView workbookViewId="0">
      <selection activeCell="D10" sqref="D10"/>
    </sheetView>
  </sheetViews>
  <sheetFormatPr defaultColWidth="9.140625" defaultRowHeight="15" x14ac:dyDescent="0.25"/>
  <cols>
    <col min="1" max="1" width="34.28515625" style="9" customWidth="1"/>
    <col min="2" max="2" width="32.42578125" style="9" customWidth="1"/>
    <col min="3" max="18" width="10.5703125" style="9" customWidth="1"/>
    <col min="19" max="42" width="10.28515625" style="9" customWidth="1"/>
    <col min="43" max="43" width="34.28515625" style="9" customWidth="1"/>
    <col min="44" max="44" width="32.42578125" style="9" customWidth="1"/>
    <col min="66" max="67" width="30.42578125" style="9" customWidth="1"/>
    <col min="68" max="16384" width="9.140625" style="9"/>
  </cols>
  <sheetData>
    <row r="1" spans="1:68" ht="43.5" customHeight="1" x14ac:dyDescent="0.25">
      <c r="A1" s="11"/>
      <c r="B1" s="11"/>
      <c r="W1" s="9" t="s">
        <v>0</v>
      </c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1"/>
      <c r="AR1" s="11"/>
      <c r="BN1" s="9" t="s">
        <v>0</v>
      </c>
      <c r="BO1" s="31" t="s">
        <v>0</v>
      </c>
    </row>
    <row r="2" spans="1:68" ht="26.25" x14ac:dyDescent="0.4">
      <c r="A2" s="5" t="s">
        <v>271</v>
      </c>
      <c r="B2" s="5"/>
      <c r="W2" s="9" t="s">
        <v>0</v>
      </c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5" t="s">
        <v>0</v>
      </c>
      <c r="AR2" s="5"/>
      <c r="BO2" s="9" t="s">
        <v>0</v>
      </c>
      <c r="BP2" s="9" t="s">
        <v>0</v>
      </c>
    </row>
    <row r="3" spans="1:68" x14ac:dyDescent="0.25">
      <c r="A3" s="18" t="s">
        <v>250</v>
      </c>
      <c r="B3" s="11" t="s">
        <v>0</v>
      </c>
      <c r="W3" s="9" t="s">
        <v>0</v>
      </c>
      <c r="X3" s="9" t="s">
        <v>0</v>
      </c>
      <c r="Y3" s="9" t="s">
        <v>0</v>
      </c>
      <c r="Z3" s="9" t="s">
        <v>0</v>
      </c>
      <c r="AE3" s="10"/>
      <c r="AF3" s="10"/>
      <c r="AG3" s="10"/>
      <c r="AH3" s="10"/>
      <c r="AI3" s="10" t="s">
        <v>0</v>
      </c>
      <c r="AJ3" s="10"/>
      <c r="AK3" s="10"/>
      <c r="AL3" s="10"/>
      <c r="AM3" s="10"/>
      <c r="AN3" s="10"/>
      <c r="AO3" s="10"/>
      <c r="AP3" s="10"/>
      <c r="AQ3" s="18" t="s">
        <v>76</v>
      </c>
      <c r="AR3" s="11" t="s">
        <v>0</v>
      </c>
    </row>
    <row r="4" spans="1:68" x14ac:dyDescent="0.25">
      <c r="A4" s="37" t="s">
        <v>40</v>
      </c>
      <c r="B4" s="37" t="s">
        <v>139</v>
      </c>
      <c r="C4" s="59" t="s">
        <v>293</v>
      </c>
      <c r="D4" s="59" t="s">
        <v>289</v>
      </c>
      <c r="E4" s="59" t="s">
        <v>288</v>
      </c>
      <c r="F4" s="59" t="s">
        <v>285</v>
      </c>
      <c r="G4" s="59" t="s">
        <v>283</v>
      </c>
      <c r="H4" s="59" t="s">
        <v>280</v>
      </c>
      <c r="I4" s="59" t="s">
        <v>278</v>
      </c>
      <c r="J4" s="59" t="s">
        <v>270</v>
      </c>
      <c r="K4" s="59" t="s">
        <v>267</v>
      </c>
      <c r="L4" s="59" t="s">
        <v>264</v>
      </c>
      <c r="M4" s="59" t="s">
        <v>262</v>
      </c>
      <c r="N4" s="59" t="s">
        <v>258</v>
      </c>
      <c r="O4" s="43" t="s">
        <v>256</v>
      </c>
      <c r="P4" s="43" t="s">
        <v>251</v>
      </c>
      <c r="Q4" s="43" t="s">
        <v>245</v>
      </c>
      <c r="R4" s="43" t="s">
        <v>239</v>
      </c>
      <c r="S4" s="43" t="s">
        <v>237</v>
      </c>
      <c r="T4" s="43" t="s">
        <v>234</v>
      </c>
      <c r="U4" s="43" t="s">
        <v>231</v>
      </c>
      <c r="V4" s="43" t="s">
        <v>227</v>
      </c>
      <c r="W4" s="43" t="s">
        <v>213</v>
      </c>
      <c r="X4" s="43" t="s">
        <v>223</v>
      </c>
      <c r="Y4" s="43" t="s">
        <v>222</v>
      </c>
      <c r="Z4" s="43" t="s">
        <v>216</v>
      </c>
      <c r="AA4" s="43" t="s">
        <v>185</v>
      </c>
      <c r="AB4" s="43" t="s">
        <v>182</v>
      </c>
      <c r="AC4" s="43" t="s">
        <v>158</v>
      </c>
      <c r="AD4" s="43" t="s">
        <v>129</v>
      </c>
      <c r="AE4" s="43" t="s">
        <v>79</v>
      </c>
      <c r="AF4" s="43" t="s">
        <v>70</v>
      </c>
      <c r="AG4" s="43" t="s">
        <v>69</v>
      </c>
      <c r="AH4" s="42" t="s">
        <v>68</v>
      </c>
      <c r="AI4" s="42" t="s">
        <v>80</v>
      </c>
      <c r="AJ4" s="42" t="s">
        <v>67</v>
      </c>
      <c r="AK4" s="42" t="s">
        <v>66</v>
      </c>
      <c r="AL4" s="42" t="s">
        <v>65</v>
      </c>
      <c r="AM4" s="42" t="s">
        <v>85</v>
      </c>
      <c r="AN4" s="42" t="s">
        <v>82</v>
      </c>
      <c r="AO4" s="42" t="s">
        <v>83</v>
      </c>
      <c r="AP4" s="42" t="s">
        <v>64</v>
      </c>
      <c r="AQ4" s="37" t="s">
        <v>40</v>
      </c>
      <c r="AR4" s="37" t="s">
        <v>139</v>
      </c>
      <c r="BN4" s="37" t="s">
        <v>229</v>
      </c>
      <c r="BO4" s="37" t="s">
        <v>139</v>
      </c>
    </row>
    <row r="5" spans="1:68" x14ac:dyDescent="0.25">
      <c r="A5" s="19" t="s">
        <v>41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 t="s">
        <v>0</v>
      </c>
      <c r="AJ5" s="19"/>
      <c r="AK5" s="19"/>
      <c r="AL5" s="19"/>
      <c r="AM5" s="19"/>
      <c r="AN5" s="19"/>
      <c r="AO5" s="19"/>
      <c r="AP5" s="19"/>
      <c r="AQ5" s="19" t="s">
        <v>41</v>
      </c>
      <c r="AR5" s="19"/>
      <c r="BN5" s="19" t="s">
        <v>41</v>
      </c>
      <c r="BO5" s="19"/>
    </row>
    <row r="6" spans="1:68" x14ac:dyDescent="0.25">
      <c r="A6" s="44" t="s">
        <v>117</v>
      </c>
      <c r="B6" s="44" t="s">
        <v>140</v>
      </c>
      <c r="C6" s="45">
        <f t="shared" ref="C6" si="0">SUM(C7:C8)</f>
        <v>19515.160000000003</v>
      </c>
      <c r="D6" s="45">
        <f t="shared" ref="D6:E6" si="1">SUM(D7:D8)</f>
        <v>13924.810000000001</v>
      </c>
      <c r="E6" s="45">
        <f t="shared" si="1"/>
        <v>6691.8</v>
      </c>
      <c r="F6" s="45">
        <f t="shared" ref="F6" si="2">SUM(F7:F8)</f>
        <v>38295.24</v>
      </c>
      <c r="G6" s="45">
        <f t="shared" ref="G6:H6" si="3">SUM(G7:G8)</f>
        <v>31563.67</v>
      </c>
      <c r="H6" s="45">
        <f t="shared" si="3"/>
        <v>17688.310000000001</v>
      </c>
      <c r="I6" s="45">
        <f t="shared" ref="I6:J6" si="4">SUM(I7:I8)</f>
        <v>7863.37</v>
      </c>
      <c r="J6" s="45">
        <f t="shared" si="4"/>
        <v>25689.53</v>
      </c>
      <c r="K6" s="45">
        <f t="shared" ref="K6:L6" si="5">SUM(K7:K8)</f>
        <v>17776.16</v>
      </c>
      <c r="L6" s="45">
        <f t="shared" si="5"/>
        <v>10760.94</v>
      </c>
      <c r="M6" s="45">
        <f t="shared" ref="M6:N6" si="6">SUM(M7:M8)</f>
        <v>5713.09</v>
      </c>
      <c r="N6" s="45">
        <f t="shared" si="6"/>
        <v>30458.25</v>
      </c>
      <c r="O6" s="45">
        <f t="shared" ref="O6" si="7">SUM(O7:O8)</f>
        <v>24223.27</v>
      </c>
      <c r="P6" s="45">
        <f t="shared" ref="P6" si="8">SUM(P7:P8)</f>
        <v>16440.560000000001</v>
      </c>
      <c r="Q6" s="45">
        <f t="shared" ref="Q6:R6" si="9">SUM(Q7:Q8)</f>
        <v>6372.13</v>
      </c>
      <c r="R6" s="45">
        <f t="shared" si="9"/>
        <v>19698.09</v>
      </c>
      <c r="S6" s="45">
        <f t="shared" ref="S6:Y6" si="10">SUM(S7:S8)</f>
        <v>13358.5</v>
      </c>
      <c r="T6" s="45">
        <f t="shared" si="10"/>
        <v>8335.9500000000007</v>
      </c>
      <c r="U6" s="45">
        <f t="shared" si="10"/>
        <v>4151.91</v>
      </c>
      <c r="V6" s="45">
        <f t="shared" si="10"/>
        <v>17486.560000000001</v>
      </c>
      <c r="W6" s="45">
        <f t="shared" si="10"/>
        <v>12718.4</v>
      </c>
      <c r="X6" s="45">
        <f t="shared" si="10"/>
        <v>7803.26</v>
      </c>
      <c r="Y6" s="45">
        <f t="shared" si="10"/>
        <v>3358.96</v>
      </c>
      <c r="Z6" s="45">
        <f t="shared" ref="Z6" si="11">SUM(Z7:Z8)</f>
        <v>17654.96</v>
      </c>
      <c r="AA6" s="45">
        <v>13837.92</v>
      </c>
      <c r="AB6" s="45">
        <v>9462.17</v>
      </c>
      <c r="AC6" s="45">
        <v>4459.3899999999994</v>
      </c>
      <c r="AD6" s="45">
        <v>22753.230000000003</v>
      </c>
      <c r="AE6" s="45">
        <v>18892.2</v>
      </c>
      <c r="AF6" s="45">
        <v>13476</v>
      </c>
      <c r="AG6" s="45">
        <v>6632.98</v>
      </c>
      <c r="AH6" s="45">
        <v>17316.150000000001</v>
      </c>
      <c r="AI6" s="45">
        <v>12723.460000000001</v>
      </c>
      <c r="AJ6" s="45">
        <v>8057.2199999999993</v>
      </c>
      <c r="AK6" s="45">
        <v>4924.3100000000004</v>
      </c>
      <c r="AL6" s="45">
        <v>13687.76</v>
      </c>
      <c r="AM6" s="45">
        <f>SUM(AM7:AM8)</f>
        <v>9076.84</v>
      </c>
      <c r="AN6" s="45">
        <f t="shared" ref="AN6" si="12">SUM(AN7:AN8)</f>
        <v>4367.3</v>
      </c>
      <c r="AO6" s="45">
        <f>SUM(AO7:AO8)</f>
        <v>1816.4499999999998</v>
      </c>
      <c r="AP6" s="45">
        <v>7451.53</v>
      </c>
      <c r="AQ6" s="44" t="s">
        <v>117</v>
      </c>
      <c r="AR6" s="44" t="s">
        <v>140</v>
      </c>
      <c r="BN6" s="44" t="s">
        <v>117</v>
      </c>
      <c r="BO6" s="44" t="s">
        <v>140</v>
      </c>
    </row>
    <row r="7" spans="1:68" x14ac:dyDescent="0.25">
      <c r="A7" s="13" t="s">
        <v>42</v>
      </c>
      <c r="B7" s="13" t="s">
        <v>159</v>
      </c>
      <c r="C7" s="6">
        <v>16608.080000000002</v>
      </c>
      <c r="D7" s="6">
        <v>11664.76</v>
      </c>
      <c r="E7" s="6">
        <v>5752.76</v>
      </c>
      <c r="F7" s="6">
        <v>37378.68</v>
      </c>
      <c r="G7" s="6">
        <v>30837.73</v>
      </c>
      <c r="H7" s="6">
        <v>17196.23</v>
      </c>
      <c r="I7" s="6">
        <v>7605.25</v>
      </c>
      <c r="J7" s="6">
        <v>24116.73</v>
      </c>
      <c r="K7" s="6">
        <v>16432.09</v>
      </c>
      <c r="L7" s="6">
        <v>9859.59</v>
      </c>
      <c r="M7" s="6">
        <v>5197.5200000000004</v>
      </c>
      <c r="N7" s="6">
        <v>27403.35</v>
      </c>
      <c r="O7" s="6">
        <v>21476.95</v>
      </c>
      <c r="P7" s="6">
        <v>14011.17</v>
      </c>
      <c r="Q7" s="6">
        <v>4846.2</v>
      </c>
      <c r="R7" s="6">
        <v>12336.47</v>
      </c>
      <c r="S7" s="6">
        <v>8098.07</v>
      </c>
      <c r="T7" s="6">
        <v>5089.37</v>
      </c>
      <c r="U7" s="6">
        <v>2675.7</v>
      </c>
      <c r="V7" s="6">
        <v>10325.5</v>
      </c>
      <c r="W7" s="6">
        <v>7141.21</v>
      </c>
      <c r="X7" s="6">
        <v>3694.1</v>
      </c>
      <c r="Y7" s="6">
        <v>1368.72</v>
      </c>
      <c r="Z7" s="6">
        <v>9484.91</v>
      </c>
      <c r="AA7" s="6">
        <v>7474.5</v>
      </c>
      <c r="AB7" s="6">
        <v>4966.3500000000004</v>
      </c>
      <c r="AC7" s="6">
        <v>2294.85</v>
      </c>
      <c r="AD7" s="6">
        <v>12136.29</v>
      </c>
      <c r="AE7" s="6">
        <v>10464.530000000001</v>
      </c>
      <c r="AF7" s="6">
        <v>7477.69</v>
      </c>
      <c r="AG7" s="6">
        <v>3280.56</v>
      </c>
      <c r="AH7" s="6">
        <v>12958.6</v>
      </c>
      <c r="AI7" s="6">
        <v>9268.85</v>
      </c>
      <c r="AJ7" s="6">
        <v>6914.28</v>
      </c>
      <c r="AK7" s="6">
        <v>3288.28</v>
      </c>
      <c r="AL7" s="6">
        <v>13590.18</v>
      </c>
      <c r="AM7" s="6">
        <v>8981.2800000000007</v>
      </c>
      <c r="AN7" s="6">
        <v>5321.29</v>
      </c>
      <c r="AO7" s="6">
        <v>2993.6</v>
      </c>
      <c r="AP7" s="6">
        <v>7025.62</v>
      </c>
      <c r="AQ7" s="13" t="s">
        <v>42</v>
      </c>
      <c r="AR7" s="13" t="s">
        <v>159</v>
      </c>
      <c r="BN7" s="13" t="s">
        <v>42</v>
      </c>
      <c r="BO7" s="13" t="s">
        <v>159</v>
      </c>
    </row>
    <row r="8" spans="1:68" x14ac:dyDescent="0.25">
      <c r="A8" s="13" t="s">
        <v>43</v>
      </c>
      <c r="B8" s="13" t="s">
        <v>160</v>
      </c>
      <c r="C8" s="6">
        <v>2907.08</v>
      </c>
      <c r="D8" s="6">
        <v>2260.0500000000002</v>
      </c>
      <c r="E8" s="6">
        <v>939.04</v>
      </c>
      <c r="F8" s="6">
        <v>916.56</v>
      </c>
      <c r="G8" s="6">
        <v>725.94</v>
      </c>
      <c r="H8" s="6">
        <v>492.08</v>
      </c>
      <c r="I8" s="6">
        <v>258.12</v>
      </c>
      <c r="J8" s="6">
        <v>1572.8</v>
      </c>
      <c r="K8" s="6">
        <v>1344.07</v>
      </c>
      <c r="L8" s="6">
        <v>901.35</v>
      </c>
      <c r="M8" s="6">
        <v>515.57000000000005</v>
      </c>
      <c r="N8" s="6">
        <v>3054.9</v>
      </c>
      <c r="O8" s="6">
        <v>2746.32</v>
      </c>
      <c r="P8" s="6">
        <v>2429.39</v>
      </c>
      <c r="Q8" s="6">
        <v>1525.93</v>
      </c>
      <c r="R8" s="6">
        <v>7361.62</v>
      </c>
      <c r="S8" s="6">
        <v>5260.43</v>
      </c>
      <c r="T8" s="6">
        <v>3246.58</v>
      </c>
      <c r="U8" s="6">
        <v>1476.21</v>
      </c>
      <c r="V8" s="6">
        <v>7161.06</v>
      </c>
      <c r="W8" s="6">
        <v>5577.19</v>
      </c>
      <c r="X8" s="6">
        <v>4109.16</v>
      </c>
      <c r="Y8" s="6">
        <v>1990.24</v>
      </c>
      <c r="Z8" s="6">
        <v>8170.05</v>
      </c>
      <c r="AA8" s="6">
        <v>6363.42</v>
      </c>
      <c r="AB8" s="6">
        <v>4495.82</v>
      </c>
      <c r="AC8" s="6">
        <v>2164.54</v>
      </c>
      <c r="AD8" s="6">
        <v>10616.94</v>
      </c>
      <c r="AE8" s="6">
        <v>8427.67</v>
      </c>
      <c r="AF8" s="6">
        <v>5998.31</v>
      </c>
      <c r="AG8" s="6">
        <v>3352.42</v>
      </c>
      <c r="AH8" s="6">
        <v>4357.55</v>
      </c>
      <c r="AI8" s="6">
        <v>3454.61</v>
      </c>
      <c r="AJ8" s="6">
        <v>1142.94</v>
      </c>
      <c r="AK8" s="6">
        <v>1636.03</v>
      </c>
      <c r="AL8" s="6">
        <v>97.58</v>
      </c>
      <c r="AM8" s="6">
        <v>95.56</v>
      </c>
      <c r="AN8" s="6">
        <v>-953.99</v>
      </c>
      <c r="AO8" s="6">
        <v>-1177.1500000000001</v>
      </c>
      <c r="AP8" s="6">
        <v>425.91</v>
      </c>
      <c r="AQ8" s="13" t="s">
        <v>43</v>
      </c>
      <c r="AR8" s="13" t="s">
        <v>160</v>
      </c>
      <c r="BN8" s="13" t="s">
        <v>43</v>
      </c>
      <c r="BO8" s="13" t="s">
        <v>160</v>
      </c>
    </row>
    <row r="9" spans="1:68" s="2" customFormat="1" x14ac:dyDescent="0.25">
      <c r="A9" s="44" t="s">
        <v>59</v>
      </c>
      <c r="B9" s="44" t="s">
        <v>141</v>
      </c>
      <c r="C9" s="45">
        <f t="shared" ref="C9" si="13">SUM(C10:C15)</f>
        <v>-20062.14</v>
      </c>
      <c r="D9" s="45">
        <f t="shared" ref="D9:E9" si="14">SUM(D10:D15)</f>
        <v>-13784.48</v>
      </c>
      <c r="E9" s="45">
        <f t="shared" si="14"/>
        <v>-6900.99</v>
      </c>
      <c r="F9" s="45">
        <f t="shared" ref="F9" si="15">SUM(F10:F15)</f>
        <v>-38325.78</v>
      </c>
      <c r="G9" s="45">
        <f t="shared" ref="G9:H9" si="16">SUM(G10:G15)</f>
        <v>-29269.21</v>
      </c>
      <c r="H9" s="45">
        <f t="shared" si="16"/>
        <v>-18106.53</v>
      </c>
      <c r="I9" s="45">
        <f t="shared" ref="I9:J9" si="17">SUM(I10:I15)</f>
        <v>-8133.5200000000013</v>
      </c>
      <c r="J9" s="45">
        <f t="shared" si="17"/>
        <v>-29056.25</v>
      </c>
      <c r="K9" s="45">
        <f t="shared" ref="K9:L9" si="18">SUM(K10:K15)</f>
        <v>-20347.530000000002</v>
      </c>
      <c r="L9" s="45">
        <f t="shared" si="18"/>
        <v>-12922.43</v>
      </c>
      <c r="M9" s="45">
        <f t="shared" ref="M9:N9" si="19">SUM(M10:M15)</f>
        <v>-6320.2000000000007</v>
      </c>
      <c r="N9" s="45">
        <f t="shared" si="19"/>
        <v>-27851.02</v>
      </c>
      <c r="O9" s="45">
        <f t="shared" ref="O9" si="20">SUM(O10:O15)</f>
        <v>-20853.009999999998</v>
      </c>
      <c r="P9" s="45">
        <f t="shared" ref="P9" si="21">SUM(P10:P15)</f>
        <v>-14126.439999999999</v>
      </c>
      <c r="Q9" s="45">
        <f t="shared" ref="Q9:R9" si="22">SUM(Q10:Q15)</f>
        <v>-5310.78</v>
      </c>
      <c r="R9" s="45">
        <f t="shared" si="22"/>
        <v>-18597.61</v>
      </c>
      <c r="S9" s="45">
        <f t="shared" ref="S9:Y9" si="23">SUM(S10:S15)</f>
        <v>-13374.42</v>
      </c>
      <c r="T9" s="45">
        <f t="shared" si="23"/>
        <v>-8936.73</v>
      </c>
      <c r="U9" s="45">
        <f t="shared" si="23"/>
        <v>-4780.6799999999994</v>
      </c>
      <c r="V9" s="45">
        <f t="shared" si="23"/>
        <v>-22426.12</v>
      </c>
      <c r="W9" s="45">
        <f t="shared" si="23"/>
        <v>-16409.689999999999</v>
      </c>
      <c r="X9" s="45">
        <f t="shared" si="23"/>
        <v>-10340.67</v>
      </c>
      <c r="Y9" s="45">
        <f t="shared" si="23"/>
        <v>-4742.3300000000008</v>
      </c>
      <c r="Z9" s="45">
        <f t="shared" ref="Z9" si="24">SUM(Z10:Z15)</f>
        <v>-19582.399999999998</v>
      </c>
      <c r="AA9" s="45">
        <v>-14825.680000000002</v>
      </c>
      <c r="AB9" s="45">
        <v>-9931.8700000000008</v>
      </c>
      <c r="AC9" s="45">
        <v>-4822.1100000000006</v>
      </c>
      <c r="AD9" s="45">
        <v>-23293.59</v>
      </c>
      <c r="AE9" s="45">
        <v>-18656.579999999998</v>
      </c>
      <c r="AF9" s="45">
        <v>-12714.509999999998</v>
      </c>
      <c r="AG9" s="45">
        <v>-6054.61</v>
      </c>
      <c r="AH9" s="45">
        <v>-14318.099999999999</v>
      </c>
      <c r="AI9" s="45">
        <v>-10262.420000000002</v>
      </c>
      <c r="AJ9" s="45">
        <v>-6182.4000000000005</v>
      </c>
      <c r="AK9" s="45">
        <v>-3972.71</v>
      </c>
      <c r="AL9" s="45">
        <v>-10160.839999999998</v>
      </c>
      <c r="AM9" s="45">
        <f>SUM(AM10:AM15)</f>
        <v>-7709.4199999999992</v>
      </c>
      <c r="AN9" s="45">
        <f t="shared" ref="AN9" si="25">SUM(AN10:AN15)</f>
        <v>-3616.1099999999997</v>
      </c>
      <c r="AO9" s="45">
        <f>SUM(AO10:AO15)</f>
        <v>-1365.34</v>
      </c>
      <c r="AP9" s="45">
        <v>-6169.05</v>
      </c>
      <c r="AQ9" s="44" t="s">
        <v>59</v>
      </c>
      <c r="AR9" s="44" t="s">
        <v>141</v>
      </c>
      <c r="BN9" s="44" t="s">
        <v>59</v>
      </c>
      <c r="BO9" s="44" t="s">
        <v>141</v>
      </c>
    </row>
    <row r="10" spans="1:68" x14ac:dyDescent="0.25">
      <c r="A10" s="13" t="s">
        <v>4</v>
      </c>
      <c r="B10" s="13" t="s">
        <v>257</v>
      </c>
      <c r="C10" s="7">
        <v>-2536.23</v>
      </c>
      <c r="D10" s="7">
        <v>-1674.56</v>
      </c>
      <c r="E10" s="7">
        <v>-829.68</v>
      </c>
      <c r="F10" s="7">
        <v>-3872.61</v>
      </c>
      <c r="G10" s="7">
        <v>-2889.73</v>
      </c>
      <c r="H10" s="7">
        <v>-1931.39</v>
      </c>
      <c r="I10" s="7">
        <v>-970.39</v>
      </c>
      <c r="J10" s="7">
        <v>-6013.51</v>
      </c>
      <c r="K10" s="7">
        <v>-4508.1400000000003</v>
      </c>
      <c r="L10" s="7">
        <v>-3050.91</v>
      </c>
      <c r="M10" s="7">
        <v>-1456.92</v>
      </c>
      <c r="N10" s="7">
        <v>-4395.93</v>
      </c>
      <c r="O10" s="7">
        <v>-3252.64</v>
      </c>
      <c r="P10" s="7">
        <v>-2099.61</v>
      </c>
      <c r="Q10" s="7">
        <v>-1136.6099999999999</v>
      </c>
      <c r="R10" s="7">
        <v>-4860.8599999999997</v>
      </c>
      <c r="S10" s="7">
        <v>-3633.86</v>
      </c>
      <c r="T10" s="7">
        <v>-2429.8200000000002</v>
      </c>
      <c r="U10" s="7">
        <v>-1380.42</v>
      </c>
      <c r="V10" s="7">
        <v>-6300.15</v>
      </c>
      <c r="W10" s="7">
        <v>-4025.75</v>
      </c>
      <c r="X10" s="7">
        <v>-2379.4299999999998</v>
      </c>
      <c r="Y10" s="7">
        <v>-1127.99</v>
      </c>
      <c r="Z10" s="7">
        <v>-4214.8900000000003</v>
      </c>
      <c r="AA10" s="7">
        <v>-3131.12</v>
      </c>
      <c r="AB10" s="7">
        <v>-2039.49</v>
      </c>
      <c r="AC10" s="7">
        <v>-995.56</v>
      </c>
      <c r="AD10" s="7">
        <v>-4017.92</v>
      </c>
      <c r="AE10" s="7">
        <v>-3661.27</v>
      </c>
      <c r="AF10" s="7">
        <v>-2548.4899999999998</v>
      </c>
      <c r="AG10" s="7">
        <v>-1317.91</v>
      </c>
      <c r="AH10" s="7">
        <v>-2384.19</v>
      </c>
      <c r="AI10" s="7">
        <v>-1399.71</v>
      </c>
      <c r="AJ10" s="7">
        <v>-943.65</v>
      </c>
      <c r="AK10" s="7">
        <v>-796.48</v>
      </c>
      <c r="AL10" s="7">
        <v>-1878.16</v>
      </c>
      <c r="AM10" s="7">
        <v>-1372.99</v>
      </c>
      <c r="AN10" s="7">
        <v>-832.13</v>
      </c>
      <c r="AO10" s="7">
        <v>-411.03</v>
      </c>
      <c r="AP10" s="7">
        <v>-1606.28</v>
      </c>
      <c r="AQ10" s="13" t="s">
        <v>4</v>
      </c>
      <c r="AR10" s="13" t="s">
        <v>142</v>
      </c>
      <c r="BN10" s="13" t="s">
        <v>4</v>
      </c>
      <c r="BO10" s="13" t="s">
        <v>142</v>
      </c>
    </row>
    <row r="11" spans="1:68" x14ac:dyDescent="0.25">
      <c r="A11" s="13" t="s">
        <v>44</v>
      </c>
      <c r="B11" s="13" t="s">
        <v>143</v>
      </c>
      <c r="C11" s="7">
        <v>-33.69</v>
      </c>
      <c r="D11" s="7">
        <v>-31.83</v>
      </c>
      <c r="E11" s="7">
        <v>-14.04</v>
      </c>
      <c r="F11" s="7">
        <v>-77.150000000000006</v>
      </c>
      <c r="G11" s="7">
        <v>-65.22</v>
      </c>
      <c r="H11" s="7">
        <v>-41.25</v>
      </c>
      <c r="I11" s="7">
        <v>-15.79</v>
      </c>
      <c r="J11" s="7">
        <v>-95.99</v>
      </c>
      <c r="K11" s="7">
        <v>-70.75</v>
      </c>
      <c r="L11" s="7">
        <v>-50.32</v>
      </c>
      <c r="M11" s="7">
        <v>-17.13</v>
      </c>
      <c r="N11" s="7">
        <v>-104.37</v>
      </c>
      <c r="O11" s="7">
        <v>-69.42</v>
      </c>
      <c r="P11" s="7">
        <v>-36.68</v>
      </c>
      <c r="Q11" s="7">
        <v>-18.010000000000002</v>
      </c>
      <c r="R11" s="7">
        <v>-86.81</v>
      </c>
      <c r="S11" s="7">
        <v>-57.35</v>
      </c>
      <c r="T11" s="7">
        <v>-31</v>
      </c>
      <c r="U11" s="7">
        <v>-13.26</v>
      </c>
      <c r="V11" s="7">
        <v>-149.69999999999999</v>
      </c>
      <c r="W11" s="7">
        <v>-124.61</v>
      </c>
      <c r="X11" s="7">
        <v>-93.72</v>
      </c>
      <c r="Y11" s="7">
        <v>-34.64</v>
      </c>
      <c r="Z11" s="7">
        <v>-109.87</v>
      </c>
      <c r="AA11" s="7">
        <v>-81.96</v>
      </c>
      <c r="AB11" s="7">
        <v>-57.88</v>
      </c>
      <c r="AC11" s="7">
        <v>-27.96</v>
      </c>
      <c r="AD11" s="7">
        <v>-257.87</v>
      </c>
      <c r="AE11" s="7">
        <v>-199.6</v>
      </c>
      <c r="AF11" s="7">
        <v>-156.58000000000001</v>
      </c>
      <c r="AG11" s="7">
        <v>-94.44</v>
      </c>
      <c r="AH11" s="7">
        <v>-212.18</v>
      </c>
      <c r="AI11" s="7">
        <v>-123.8</v>
      </c>
      <c r="AJ11" s="7">
        <v>-54.56</v>
      </c>
      <c r="AK11" s="7">
        <v>-19.63</v>
      </c>
      <c r="AL11" s="7">
        <v>-93.82</v>
      </c>
      <c r="AM11" s="7">
        <v>-79.67</v>
      </c>
      <c r="AN11" s="7">
        <v>-51.29</v>
      </c>
      <c r="AO11" s="7">
        <v>-21.17</v>
      </c>
      <c r="AP11" s="7">
        <v>-41.18</v>
      </c>
      <c r="AQ11" s="13" t="s">
        <v>44</v>
      </c>
      <c r="AR11" s="13" t="s">
        <v>143</v>
      </c>
      <c r="BN11" s="13" t="s">
        <v>44</v>
      </c>
      <c r="BO11" s="13" t="s">
        <v>143</v>
      </c>
    </row>
    <row r="12" spans="1:68" x14ac:dyDescent="0.25">
      <c r="A12" s="15" t="s">
        <v>38</v>
      </c>
      <c r="B12" s="15" t="s">
        <v>144</v>
      </c>
      <c r="C12" s="7">
        <v>-13135.25</v>
      </c>
      <c r="D12" s="7">
        <v>-9177.32</v>
      </c>
      <c r="E12" s="7">
        <v>-4520.07</v>
      </c>
      <c r="F12" s="7">
        <v>-27320.85</v>
      </c>
      <c r="G12" s="7">
        <v>-21057.01</v>
      </c>
      <c r="H12" s="7">
        <v>-12658.19</v>
      </c>
      <c r="I12" s="7">
        <v>-5376.64</v>
      </c>
      <c r="J12" s="7">
        <v>-17593.57</v>
      </c>
      <c r="K12" s="7">
        <v>-12006.67</v>
      </c>
      <c r="L12" s="7">
        <v>-7360.2</v>
      </c>
      <c r="M12" s="7">
        <v>-3660.5</v>
      </c>
      <c r="N12" s="7">
        <v>-18565.72</v>
      </c>
      <c r="O12" s="7">
        <v>-13857.6</v>
      </c>
      <c r="P12" s="7">
        <v>-9274.1299999999992</v>
      </c>
      <c r="Q12" s="7">
        <v>-2883.02</v>
      </c>
      <c r="R12" s="7">
        <v>-7917.21</v>
      </c>
      <c r="S12" s="7">
        <v>-5440.47</v>
      </c>
      <c r="T12" s="7">
        <v>-3553.66</v>
      </c>
      <c r="U12" s="7">
        <v>-1927.77</v>
      </c>
      <c r="V12" s="7">
        <v>-9330.83</v>
      </c>
      <c r="W12" s="7">
        <v>-6972.44</v>
      </c>
      <c r="X12" s="7">
        <v>-4392.5600000000004</v>
      </c>
      <c r="Y12" s="7">
        <v>-1856.73</v>
      </c>
      <c r="Z12" s="7">
        <v>-8484.1200000000008</v>
      </c>
      <c r="AA12" s="7">
        <v>-6364.67</v>
      </c>
      <c r="AB12" s="7">
        <v>-4309.18</v>
      </c>
      <c r="AC12" s="7">
        <v>-1980.16</v>
      </c>
      <c r="AD12" s="7">
        <v>-11517.79</v>
      </c>
      <c r="AE12" s="7">
        <v>-9048.2999999999993</v>
      </c>
      <c r="AF12" s="7">
        <v>-5964.14</v>
      </c>
      <c r="AG12" s="7">
        <v>-2837.54</v>
      </c>
      <c r="AH12" s="7">
        <v>-6769.02</v>
      </c>
      <c r="AI12" s="7">
        <v>-5261.61</v>
      </c>
      <c r="AJ12" s="7">
        <v>-3086.01</v>
      </c>
      <c r="AK12" s="7">
        <v>-2289.1</v>
      </c>
      <c r="AL12" s="7">
        <v>-5409.78</v>
      </c>
      <c r="AM12" s="7">
        <v>-4200.1499999999996</v>
      </c>
      <c r="AN12" s="7">
        <v>-1667.49</v>
      </c>
      <c r="AO12" s="7">
        <v>-586.30999999999995</v>
      </c>
      <c r="AP12" s="7">
        <v>-2111.3000000000002</v>
      </c>
      <c r="AQ12" s="15" t="s">
        <v>38</v>
      </c>
      <c r="AR12" s="15" t="s">
        <v>144</v>
      </c>
      <c r="BN12" s="15" t="s">
        <v>38</v>
      </c>
      <c r="BO12" s="15" t="s">
        <v>144</v>
      </c>
    </row>
    <row r="13" spans="1:68" x14ac:dyDescent="0.25">
      <c r="A13" s="13" t="s">
        <v>45</v>
      </c>
      <c r="B13" s="13" t="s">
        <v>145</v>
      </c>
      <c r="C13" s="7">
        <v>-4228.1499999999996</v>
      </c>
      <c r="D13" s="7">
        <v>-2814.23</v>
      </c>
      <c r="E13" s="7">
        <v>-1480.83</v>
      </c>
      <c r="F13" s="7">
        <v>-6922.61</v>
      </c>
      <c r="G13" s="7">
        <v>-5158.1899999999996</v>
      </c>
      <c r="H13" s="7">
        <v>-3424.87</v>
      </c>
      <c r="I13" s="7">
        <v>-1752.42</v>
      </c>
      <c r="J13" s="7">
        <v>-5273.18</v>
      </c>
      <c r="K13" s="7">
        <v>-3718.28</v>
      </c>
      <c r="L13" s="7">
        <v>-2441.34</v>
      </c>
      <c r="M13" s="7">
        <v>-1178.22</v>
      </c>
      <c r="N13" s="7">
        <v>-4730.6899999999996</v>
      </c>
      <c r="O13" s="7">
        <v>-3632.71</v>
      </c>
      <c r="P13" s="7">
        <v>-2685.45</v>
      </c>
      <c r="Q13" s="7">
        <v>-1252.1400000000001</v>
      </c>
      <c r="R13" s="7">
        <v>-5600.18</v>
      </c>
      <c r="S13" s="7">
        <v>-4149.51</v>
      </c>
      <c r="T13" s="7">
        <v>-2862.3</v>
      </c>
      <c r="U13" s="7">
        <v>-1443.6</v>
      </c>
      <c r="V13" s="7">
        <v>-6600.29</v>
      </c>
      <c r="W13" s="7">
        <v>-5247.77</v>
      </c>
      <c r="X13" s="7">
        <v>-3449.11</v>
      </c>
      <c r="Y13" s="7">
        <v>-1710.07</v>
      </c>
      <c r="Z13" s="7">
        <v>-6674.87</v>
      </c>
      <c r="AA13" s="7">
        <v>-5162.88</v>
      </c>
      <c r="AB13" s="7">
        <v>-3475.14</v>
      </c>
      <c r="AC13" s="7">
        <v>-1784.47</v>
      </c>
      <c r="AD13" s="7">
        <v>-7175.57</v>
      </c>
      <c r="AE13" s="7">
        <v>-5496.18</v>
      </c>
      <c r="AF13" s="7">
        <v>-4009.31</v>
      </c>
      <c r="AG13" s="7">
        <v>-1784.19</v>
      </c>
      <c r="AH13" s="7">
        <v>-4458.18</v>
      </c>
      <c r="AI13" s="7">
        <v>-3033.49</v>
      </c>
      <c r="AJ13" s="7">
        <v>-1749.28</v>
      </c>
      <c r="AK13" s="7">
        <v>-848.32</v>
      </c>
      <c r="AL13" s="7">
        <v>-2635.72</v>
      </c>
      <c r="AM13" s="7">
        <v>-1959.48</v>
      </c>
      <c r="AN13" s="7">
        <v>-1001.27</v>
      </c>
      <c r="AO13" s="7">
        <v>-304.31</v>
      </c>
      <c r="AP13" s="7">
        <v>-2098.8000000000002</v>
      </c>
      <c r="AQ13" s="13" t="s">
        <v>45</v>
      </c>
      <c r="AR13" s="13" t="s">
        <v>145</v>
      </c>
      <c r="BN13" s="13" t="s">
        <v>45</v>
      </c>
      <c r="BO13" s="13" t="s">
        <v>145</v>
      </c>
    </row>
    <row r="14" spans="1:68" x14ac:dyDescent="0.25">
      <c r="A14" s="13" t="s">
        <v>46</v>
      </c>
      <c r="B14" s="13" t="s">
        <v>146</v>
      </c>
      <c r="C14" s="7">
        <v>-3.04</v>
      </c>
      <c r="D14" s="7">
        <v>-2.54</v>
      </c>
      <c r="E14" s="7">
        <v>-0.43</v>
      </c>
      <c r="F14" s="7">
        <v>-6.54</v>
      </c>
      <c r="G14" s="7">
        <v>-4.74</v>
      </c>
      <c r="H14" s="7">
        <v>-1.71</v>
      </c>
      <c r="I14" s="7">
        <v>-0.6</v>
      </c>
      <c r="J14" s="7">
        <v>-6.41</v>
      </c>
      <c r="K14" s="7">
        <v>-4.63</v>
      </c>
      <c r="L14" s="7">
        <v>-3.5</v>
      </c>
      <c r="M14" s="7">
        <v>-1.27</v>
      </c>
      <c r="N14" s="7">
        <v>-10.32</v>
      </c>
      <c r="O14" s="7">
        <v>-6.19</v>
      </c>
      <c r="P14" s="7">
        <v>-3.68</v>
      </c>
      <c r="Q14" s="7">
        <v>-0.08</v>
      </c>
      <c r="R14" s="7">
        <v>-6.36</v>
      </c>
      <c r="S14" s="7">
        <v>-2.42</v>
      </c>
      <c r="T14" s="7">
        <v>-1.76</v>
      </c>
      <c r="U14" s="7">
        <v>-1.24</v>
      </c>
      <c r="V14" s="7">
        <v>-4.05</v>
      </c>
      <c r="W14" s="7">
        <v>-2.2000000000000002</v>
      </c>
      <c r="X14" s="7">
        <v>-1.67</v>
      </c>
      <c r="Y14" s="7">
        <v>-0.02</v>
      </c>
      <c r="Z14" s="7">
        <v>-7.3</v>
      </c>
      <c r="AA14" s="7">
        <v>-6.12</v>
      </c>
      <c r="AB14" s="7">
        <v>-3.94</v>
      </c>
      <c r="AC14" s="7">
        <v>-0.04</v>
      </c>
      <c r="AD14" s="7">
        <v>-12.12</v>
      </c>
      <c r="AE14" s="7">
        <v>-9.26</v>
      </c>
      <c r="AF14" s="7">
        <v>-3.31</v>
      </c>
      <c r="AG14" s="7">
        <v>-1.73</v>
      </c>
      <c r="AH14" s="7">
        <v>-352.73</v>
      </c>
      <c r="AI14" s="7">
        <v>-344.95</v>
      </c>
      <c r="AJ14" s="7">
        <v>-337.01</v>
      </c>
      <c r="AK14" s="7">
        <v>-8.75</v>
      </c>
      <c r="AL14" s="7">
        <v>-21.22</v>
      </c>
      <c r="AM14" s="7">
        <v>-17.04</v>
      </c>
      <c r="AN14" s="7">
        <v>-2.1800000000000002</v>
      </c>
      <c r="AO14" s="7">
        <v>-0.19</v>
      </c>
      <c r="AP14" s="7">
        <v>-3.36</v>
      </c>
      <c r="AQ14" s="13" t="s">
        <v>46</v>
      </c>
      <c r="AR14" s="13" t="s">
        <v>146</v>
      </c>
      <c r="BN14" s="13" t="s">
        <v>46</v>
      </c>
      <c r="BO14" s="13" t="s">
        <v>146</v>
      </c>
    </row>
    <row r="15" spans="1:68" ht="13.5" customHeight="1" x14ac:dyDescent="0.25">
      <c r="A15" s="15" t="s">
        <v>47</v>
      </c>
      <c r="B15" s="15" t="s">
        <v>147</v>
      </c>
      <c r="C15" s="7">
        <v>-125.78</v>
      </c>
      <c r="D15" s="7">
        <v>-84</v>
      </c>
      <c r="E15" s="7">
        <v>-55.94</v>
      </c>
      <c r="F15" s="7">
        <v>-126.02</v>
      </c>
      <c r="G15" s="7">
        <v>-94.32</v>
      </c>
      <c r="H15" s="7">
        <v>-49.12</v>
      </c>
      <c r="I15" s="7">
        <v>-17.68</v>
      </c>
      <c r="J15" s="7">
        <v>-73.59</v>
      </c>
      <c r="K15" s="7">
        <v>-39.06</v>
      </c>
      <c r="L15" s="7">
        <v>-16.16</v>
      </c>
      <c r="M15" s="7">
        <v>-6.16</v>
      </c>
      <c r="N15" s="7">
        <v>-43.99</v>
      </c>
      <c r="O15" s="7">
        <v>-34.450000000000003</v>
      </c>
      <c r="P15" s="7">
        <v>-26.89</v>
      </c>
      <c r="Q15" s="7">
        <v>-20.92</v>
      </c>
      <c r="R15" s="7">
        <v>-126.19</v>
      </c>
      <c r="S15" s="7">
        <v>-90.81</v>
      </c>
      <c r="T15" s="7">
        <v>-58.19</v>
      </c>
      <c r="U15" s="7">
        <v>-14.39</v>
      </c>
      <c r="V15" s="7">
        <v>-41.1</v>
      </c>
      <c r="W15" s="7">
        <v>-36.92</v>
      </c>
      <c r="X15" s="7">
        <v>-24.18</v>
      </c>
      <c r="Y15" s="7">
        <v>-12.88</v>
      </c>
      <c r="Z15" s="7">
        <v>-91.35</v>
      </c>
      <c r="AA15" s="7">
        <v>-78.930000000000007</v>
      </c>
      <c r="AB15" s="7">
        <v>-46.24</v>
      </c>
      <c r="AC15" s="7">
        <v>-33.92</v>
      </c>
      <c r="AD15" s="7">
        <v>-312.32</v>
      </c>
      <c r="AE15" s="7">
        <v>-241.97</v>
      </c>
      <c r="AF15" s="7">
        <v>-32.68</v>
      </c>
      <c r="AG15" s="7">
        <v>-18.8</v>
      </c>
      <c r="AH15" s="7">
        <v>-141.80000000000001</v>
      </c>
      <c r="AI15" s="7">
        <v>-98.86</v>
      </c>
      <c r="AJ15" s="7">
        <v>-11.89</v>
      </c>
      <c r="AK15" s="7">
        <v>-10.43</v>
      </c>
      <c r="AL15" s="7">
        <v>-122.14</v>
      </c>
      <c r="AM15" s="7">
        <v>-80.09</v>
      </c>
      <c r="AN15" s="7">
        <v>-61.75</v>
      </c>
      <c r="AO15" s="7">
        <v>-42.33</v>
      </c>
      <c r="AP15" s="7">
        <v>-308.13</v>
      </c>
      <c r="AQ15" s="15" t="s">
        <v>47</v>
      </c>
      <c r="AR15" s="15" t="s">
        <v>147</v>
      </c>
      <c r="BN15" s="15" t="s">
        <v>47</v>
      </c>
      <c r="BO15" s="15" t="s">
        <v>147</v>
      </c>
    </row>
    <row r="16" spans="1:68" x14ac:dyDescent="0.25">
      <c r="A16" s="44" t="s">
        <v>175</v>
      </c>
      <c r="B16" s="44" t="s">
        <v>174</v>
      </c>
      <c r="C16" s="45">
        <f t="shared" ref="C16" si="26">+C6+C9</f>
        <v>-546.97999999999593</v>
      </c>
      <c r="D16" s="45">
        <f t="shared" ref="D16:E16" si="27">+D6+D9</f>
        <v>140.33000000000175</v>
      </c>
      <c r="E16" s="45">
        <f t="shared" si="27"/>
        <v>-209.1899999999996</v>
      </c>
      <c r="F16" s="45">
        <f t="shared" ref="F16" si="28">+F6+F9</f>
        <v>-30.540000000000873</v>
      </c>
      <c r="G16" s="45">
        <f t="shared" ref="G16:H16" si="29">+G6+G9</f>
        <v>2294.4599999999991</v>
      </c>
      <c r="H16" s="45">
        <f t="shared" si="29"/>
        <v>-418.21999999999753</v>
      </c>
      <c r="I16" s="45">
        <f t="shared" ref="I16:J16" si="30">+I6+I9</f>
        <v>-270.15000000000146</v>
      </c>
      <c r="J16" s="45">
        <f t="shared" si="30"/>
        <v>-3366.7200000000012</v>
      </c>
      <c r="K16" s="45">
        <f t="shared" ref="K16:L16" si="31">+K6+K9</f>
        <v>-2571.3700000000026</v>
      </c>
      <c r="L16" s="45">
        <f t="shared" si="31"/>
        <v>-2161.4899999999998</v>
      </c>
      <c r="M16" s="45">
        <f t="shared" ref="M16:N16" si="32">+M6+M9</f>
        <v>-607.11000000000058</v>
      </c>
      <c r="N16" s="45">
        <f t="shared" si="32"/>
        <v>2607.2299999999996</v>
      </c>
      <c r="O16" s="45">
        <f t="shared" ref="O16" si="33">+O6+O9</f>
        <v>3370.260000000002</v>
      </c>
      <c r="P16" s="45">
        <f t="shared" ref="P16" si="34">+P6+P9</f>
        <v>2314.1200000000026</v>
      </c>
      <c r="Q16" s="45">
        <f t="shared" ref="Q16:R16" si="35">+Q6+Q9</f>
        <v>1061.3500000000004</v>
      </c>
      <c r="R16" s="45">
        <f t="shared" si="35"/>
        <v>1100.4799999999996</v>
      </c>
      <c r="S16" s="45">
        <f t="shared" ref="S16" si="36">+S6+S9</f>
        <v>-15.920000000000073</v>
      </c>
      <c r="T16" s="45">
        <f t="shared" ref="T16:Y16" si="37">+T6+T9</f>
        <v>-600.77999999999884</v>
      </c>
      <c r="U16" s="45">
        <f t="shared" si="37"/>
        <v>-628.76999999999953</v>
      </c>
      <c r="V16" s="45">
        <f t="shared" si="37"/>
        <v>-4939.5599999999977</v>
      </c>
      <c r="W16" s="45">
        <f t="shared" si="37"/>
        <v>-3691.2899999999991</v>
      </c>
      <c r="X16" s="45">
        <f t="shared" si="37"/>
        <v>-2537.41</v>
      </c>
      <c r="Y16" s="45">
        <f t="shared" si="37"/>
        <v>-1383.3700000000008</v>
      </c>
      <c r="Z16" s="45">
        <f t="shared" ref="Z16" si="38">+Z6+Z9</f>
        <v>-1927.4399999999987</v>
      </c>
      <c r="AA16" s="45">
        <v>-987.76000000000204</v>
      </c>
      <c r="AB16" s="45">
        <v>-469.70000000000073</v>
      </c>
      <c r="AC16" s="45">
        <v>-362.72000000000116</v>
      </c>
      <c r="AD16" s="45">
        <v>-540.35999999999694</v>
      </c>
      <c r="AE16" s="46">
        <v>235.62000000000262</v>
      </c>
      <c r="AF16" s="46">
        <v>761.4900000000016</v>
      </c>
      <c r="AG16" s="46">
        <v>578.36999999999989</v>
      </c>
      <c r="AH16" s="46">
        <v>2998.0500000000029</v>
      </c>
      <c r="AI16" s="46">
        <f>+AI6+AI9</f>
        <v>2461.0399999999991</v>
      </c>
      <c r="AJ16" s="46">
        <v>1874.8199999999988</v>
      </c>
      <c r="AK16" s="46">
        <v>951.60000000000036</v>
      </c>
      <c r="AL16" s="46">
        <v>3526.9200000000019</v>
      </c>
      <c r="AM16" s="46">
        <f>+AM9+AM6</f>
        <v>1367.420000000001</v>
      </c>
      <c r="AN16" s="46">
        <f t="shared" ref="AN16" si="39">+AN9+AN6</f>
        <v>751.19000000000051</v>
      </c>
      <c r="AO16" s="46">
        <f>+AO9+AO6</f>
        <v>451.1099999999999</v>
      </c>
      <c r="AP16" s="46">
        <v>1282.4799999999996</v>
      </c>
      <c r="AQ16" s="44" t="s">
        <v>175</v>
      </c>
      <c r="AR16" s="44" t="s">
        <v>174</v>
      </c>
      <c r="BN16" s="44" t="s">
        <v>175</v>
      </c>
      <c r="BO16" s="44" t="s">
        <v>174</v>
      </c>
    </row>
    <row r="17" spans="1:67" x14ac:dyDescent="0.25">
      <c r="A17" s="13" t="s">
        <v>1</v>
      </c>
      <c r="B17" s="13" t="s">
        <v>111</v>
      </c>
      <c r="C17" s="7">
        <v>916.35</v>
      </c>
      <c r="D17" s="7">
        <v>575.03</v>
      </c>
      <c r="E17" s="7">
        <v>280.02</v>
      </c>
      <c r="F17" s="7">
        <v>1404.8</v>
      </c>
      <c r="G17" s="7">
        <v>1052.48</v>
      </c>
      <c r="H17" s="7">
        <v>694.66</v>
      </c>
      <c r="I17" s="7">
        <v>345.77</v>
      </c>
      <c r="J17" s="7">
        <v>1455.16</v>
      </c>
      <c r="K17" s="7">
        <v>1106.8599999999999</v>
      </c>
      <c r="L17" s="7">
        <v>762.83</v>
      </c>
      <c r="M17" s="7">
        <v>356.43</v>
      </c>
      <c r="N17" s="7">
        <v>1082.74</v>
      </c>
      <c r="O17" s="7">
        <v>1080.45</v>
      </c>
      <c r="P17" s="7">
        <v>266.73</v>
      </c>
      <c r="Q17" s="7">
        <v>134.97</v>
      </c>
      <c r="R17" s="7">
        <v>696.96</v>
      </c>
      <c r="S17" s="7">
        <v>467.85</v>
      </c>
      <c r="T17" s="7">
        <v>258.70999999999998</v>
      </c>
      <c r="U17" s="7">
        <v>211.46</v>
      </c>
      <c r="V17" s="7">
        <v>778.84</v>
      </c>
      <c r="W17" s="7">
        <v>573.07000000000005</v>
      </c>
      <c r="X17" s="7">
        <v>362.9</v>
      </c>
      <c r="Y17" s="7">
        <v>143.75</v>
      </c>
      <c r="Z17" s="7">
        <v>2943.95</v>
      </c>
      <c r="AA17" s="7">
        <v>2015.98</v>
      </c>
      <c r="AB17" s="7">
        <v>1348.4</v>
      </c>
      <c r="AC17" s="7">
        <v>214.26</v>
      </c>
      <c r="AD17" s="7">
        <v>4344.3599999999997</v>
      </c>
      <c r="AE17" s="7">
        <v>2917.37</v>
      </c>
      <c r="AF17" s="7">
        <v>2778.47</v>
      </c>
      <c r="AG17" s="7">
        <v>138.44</v>
      </c>
      <c r="AH17" s="7">
        <v>181.69</v>
      </c>
      <c r="AI17" s="7">
        <v>154.16</v>
      </c>
      <c r="AJ17" s="7">
        <v>127.05</v>
      </c>
      <c r="AK17" s="7">
        <v>63.3</v>
      </c>
      <c r="AL17" s="7">
        <v>309.81</v>
      </c>
      <c r="AM17" s="7">
        <v>265.16000000000003</v>
      </c>
      <c r="AN17" s="7">
        <v>76.55</v>
      </c>
      <c r="AO17" s="7">
        <v>3.59</v>
      </c>
      <c r="AP17" s="7">
        <v>80.959999999999994</v>
      </c>
      <c r="AQ17" s="13" t="s">
        <v>1</v>
      </c>
      <c r="AR17" s="13" t="s">
        <v>111</v>
      </c>
      <c r="BN17" s="13" t="s">
        <v>1</v>
      </c>
      <c r="BO17" s="13" t="s">
        <v>111</v>
      </c>
    </row>
    <row r="18" spans="1:67" s="3" customFormat="1" x14ac:dyDescent="0.25">
      <c r="A18" s="15" t="s">
        <v>48</v>
      </c>
      <c r="B18" s="15" t="s">
        <v>112</v>
      </c>
      <c r="C18" s="7">
        <v>-20.28</v>
      </c>
      <c r="D18" s="7">
        <v>-11.77</v>
      </c>
      <c r="E18" s="7">
        <v>-6.49</v>
      </c>
      <c r="F18" s="7">
        <v>-261.56</v>
      </c>
      <c r="G18" s="7">
        <v>-43.04</v>
      </c>
      <c r="H18" s="7">
        <v>-15.64</v>
      </c>
      <c r="I18" s="7">
        <v>-7.52</v>
      </c>
      <c r="J18" s="7">
        <v>-12658.94</v>
      </c>
      <c r="K18" s="7">
        <v>-85.7</v>
      </c>
      <c r="L18" s="7">
        <v>-88.45</v>
      </c>
      <c r="M18" s="7">
        <v>-4.17</v>
      </c>
      <c r="N18" s="7">
        <v>-696.56</v>
      </c>
      <c r="O18" s="7">
        <v>-1872.96</v>
      </c>
      <c r="P18" s="7">
        <v>-306.47000000000003</v>
      </c>
      <c r="Q18" s="7">
        <v>-109.4</v>
      </c>
      <c r="R18" s="7">
        <v>-37.32</v>
      </c>
      <c r="S18" s="7">
        <v>-26.4</v>
      </c>
      <c r="T18" s="7">
        <v>-9.2899999999999991</v>
      </c>
      <c r="U18" s="7">
        <v>-3.16</v>
      </c>
      <c r="V18" s="7">
        <v>-266.16000000000003</v>
      </c>
      <c r="W18" s="7">
        <v>-248.07</v>
      </c>
      <c r="X18" s="7">
        <v>-95.97</v>
      </c>
      <c r="Y18" s="7">
        <v>-5.28</v>
      </c>
      <c r="Z18" s="7">
        <v>-218.72</v>
      </c>
      <c r="AA18" s="7">
        <v>-89.51</v>
      </c>
      <c r="AB18" s="7">
        <v>-111.51</v>
      </c>
      <c r="AC18" s="7">
        <v>-1142.05</v>
      </c>
      <c r="AD18" s="7">
        <v>-389.74</v>
      </c>
      <c r="AE18" s="7">
        <v>-146.5</v>
      </c>
      <c r="AF18" s="7">
        <v>-125.62</v>
      </c>
      <c r="AG18" s="7">
        <v>-118.05</v>
      </c>
      <c r="AH18" s="7">
        <v>-4204.16</v>
      </c>
      <c r="AI18" s="7">
        <v>-1856.72</v>
      </c>
      <c r="AJ18" s="7">
        <v>-957.99</v>
      </c>
      <c r="AK18" s="7">
        <v>-84.14</v>
      </c>
      <c r="AL18" s="7">
        <v>-2734.56</v>
      </c>
      <c r="AM18" s="7">
        <v>-239.19</v>
      </c>
      <c r="AN18" s="7">
        <v>-13.86</v>
      </c>
      <c r="AO18" s="7">
        <v>-36.049999999999997</v>
      </c>
      <c r="AP18" s="7">
        <v>-3883.75</v>
      </c>
      <c r="AQ18" s="15" t="s">
        <v>48</v>
      </c>
      <c r="AR18" s="15" t="s">
        <v>112</v>
      </c>
      <c r="BN18" s="15" t="s">
        <v>48</v>
      </c>
      <c r="BO18" s="15" t="s">
        <v>112</v>
      </c>
    </row>
    <row r="19" spans="1:67" x14ac:dyDescent="0.25">
      <c r="A19" s="44" t="s">
        <v>176</v>
      </c>
      <c r="B19" s="44" t="s">
        <v>177</v>
      </c>
      <c r="C19" s="45">
        <f t="shared" ref="C19" si="40">+C18+C17+C16</f>
        <v>349.09000000000412</v>
      </c>
      <c r="D19" s="45">
        <f t="shared" ref="D19:E19" si="41">+D18+D17+D16</f>
        <v>703.59000000000174</v>
      </c>
      <c r="E19" s="45">
        <f t="shared" si="41"/>
        <v>64.340000000000373</v>
      </c>
      <c r="F19" s="45">
        <f t="shared" ref="F19" si="42">+F18+F17+F16</f>
        <v>1112.6999999999991</v>
      </c>
      <c r="G19" s="45">
        <f t="shared" ref="G19:H19" si="43">+G18+G17+G16</f>
        <v>3303.8999999999992</v>
      </c>
      <c r="H19" s="45">
        <f t="shared" si="43"/>
        <v>260.80000000000246</v>
      </c>
      <c r="I19" s="45">
        <f t="shared" ref="I19:J19" si="44">+I18+I17+I16</f>
        <v>68.099999999998545</v>
      </c>
      <c r="J19" s="45">
        <f t="shared" si="44"/>
        <v>-14570.500000000002</v>
      </c>
      <c r="K19" s="45">
        <f t="shared" ref="K19:L19" si="45">+K18+K17+K16</f>
        <v>-1550.2100000000028</v>
      </c>
      <c r="L19" s="45">
        <f t="shared" si="45"/>
        <v>-1487.1099999999997</v>
      </c>
      <c r="M19" s="45">
        <f t="shared" ref="M19:N19" si="46">+M18+M17+M16</f>
        <v>-254.85000000000059</v>
      </c>
      <c r="N19" s="45">
        <f t="shared" si="46"/>
        <v>2993.41</v>
      </c>
      <c r="O19" s="45">
        <f t="shared" ref="O19" si="47">+O18+O17+O16</f>
        <v>2577.7500000000018</v>
      </c>
      <c r="P19" s="45">
        <f t="shared" ref="P19" si="48">+P18+P17+P16</f>
        <v>2274.3800000000028</v>
      </c>
      <c r="Q19" s="45">
        <f t="shared" ref="Q19:R19" si="49">+Q18+Q17+Q16</f>
        <v>1086.9200000000003</v>
      </c>
      <c r="R19" s="45">
        <f t="shared" si="49"/>
        <v>1760.1199999999994</v>
      </c>
      <c r="S19" s="45">
        <f t="shared" ref="S19:Y19" si="50">+S18+S17+S16</f>
        <v>425.53</v>
      </c>
      <c r="T19" s="45">
        <f t="shared" si="50"/>
        <v>-351.35999999999888</v>
      </c>
      <c r="U19" s="45">
        <f t="shared" si="50"/>
        <v>-420.46999999999952</v>
      </c>
      <c r="V19" s="45">
        <f t="shared" si="50"/>
        <v>-4426.8799999999974</v>
      </c>
      <c r="W19" s="45">
        <f t="shared" si="50"/>
        <v>-3366.2899999999991</v>
      </c>
      <c r="X19" s="45">
        <f t="shared" si="50"/>
        <v>-2270.48</v>
      </c>
      <c r="Y19" s="45">
        <f t="shared" si="50"/>
        <v>-1244.9000000000008</v>
      </c>
      <c r="Z19" s="45">
        <f t="shared" ref="Z19" si="51">+Z18+Z17+Z16</f>
        <v>797.79000000000133</v>
      </c>
      <c r="AA19" s="45">
        <v>938.70999999999799</v>
      </c>
      <c r="AB19" s="45">
        <v>767.18999999999937</v>
      </c>
      <c r="AC19" s="45">
        <v>-1290.5100000000011</v>
      </c>
      <c r="AD19" s="45">
        <v>3414.26</v>
      </c>
      <c r="AE19" s="45">
        <v>3006.4900000000025</v>
      </c>
      <c r="AF19" s="45">
        <v>3414.3400000000015</v>
      </c>
      <c r="AG19" s="45">
        <v>598.76</v>
      </c>
      <c r="AH19" s="45">
        <v>-1024.4199999999969</v>
      </c>
      <c r="AI19" s="45">
        <v>758.47999999999888</v>
      </c>
      <c r="AJ19" s="45">
        <v>1043.8799999999987</v>
      </c>
      <c r="AK19" s="45">
        <v>930.76000000000033</v>
      </c>
      <c r="AL19" s="45">
        <v>1102.1700000000019</v>
      </c>
      <c r="AM19" s="45">
        <f>SUM(AM16:AM18)</f>
        <v>1393.390000000001</v>
      </c>
      <c r="AN19" s="45">
        <f t="shared" ref="AN19" si="52">SUM(AN16:AN18)</f>
        <v>813.88000000000045</v>
      </c>
      <c r="AO19" s="45">
        <f>SUM(AO16:AO18)</f>
        <v>418.64999999999986</v>
      </c>
      <c r="AP19" s="45">
        <v>-2520.3100000000004</v>
      </c>
      <c r="AQ19" s="44" t="s">
        <v>176</v>
      </c>
      <c r="AR19" s="44" t="s">
        <v>177</v>
      </c>
      <c r="BN19" s="44" t="s">
        <v>176</v>
      </c>
      <c r="BO19" s="44" t="s">
        <v>177</v>
      </c>
    </row>
    <row r="20" spans="1:67" ht="14.25" customHeight="1" x14ac:dyDescent="0.25">
      <c r="A20" s="15" t="s">
        <v>39</v>
      </c>
      <c r="B20" s="15" t="s">
        <v>113</v>
      </c>
      <c r="C20" s="7">
        <v>29.55</v>
      </c>
      <c r="D20" s="7">
        <v>8.17</v>
      </c>
      <c r="E20" s="7">
        <v>5.18</v>
      </c>
      <c r="F20" s="7">
        <v>74.52</v>
      </c>
      <c r="G20" s="7">
        <v>28.17</v>
      </c>
      <c r="H20" s="7">
        <v>47.49</v>
      </c>
      <c r="I20" s="7">
        <v>36.81</v>
      </c>
      <c r="J20" s="7">
        <v>34.770000000000003</v>
      </c>
      <c r="K20" s="7">
        <v>0.1</v>
      </c>
      <c r="L20" s="7">
        <v>0.1</v>
      </c>
      <c r="M20" s="7">
        <v>122.85</v>
      </c>
      <c r="N20" s="7">
        <v>93.37</v>
      </c>
      <c r="O20" s="7">
        <v>168.31</v>
      </c>
      <c r="P20" s="7">
        <v>167.04</v>
      </c>
      <c r="Q20" s="7">
        <v>206.51</v>
      </c>
      <c r="R20" s="7">
        <v>7.2</v>
      </c>
      <c r="S20" s="7">
        <v>4.07</v>
      </c>
      <c r="T20" s="7">
        <v>3.16</v>
      </c>
      <c r="U20" s="7">
        <v>4.6100000000000003</v>
      </c>
      <c r="V20" s="7">
        <v>286.2</v>
      </c>
      <c r="W20" s="7">
        <v>110.96</v>
      </c>
      <c r="X20" s="7">
        <v>151.75</v>
      </c>
      <c r="Y20" s="7">
        <v>13.85</v>
      </c>
      <c r="Z20" s="7">
        <v>58.02</v>
      </c>
      <c r="AA20" s="7">
        <v>18.899999999999999</v>
      </c>
      <c r="AB20" s="7">
        <v>9.89</v>
      </c>
      <c r="AC20" s="7">
        <v>9.76</v>
      </c>
      <c r="AD20" s="7">
        <v>140.32</v>
      </c>
      <c r="AE20" s="7">
        <v>101.61</v>
      </c>
      <c r="AF20" s="7">
        <v>104.14</v>
      </c>
      <c r="AG20" s="7">
        <v>83.96</v>
      </c>
      <c r="AH20" s="7">
        <v>193.65</v>
      </c>
      <c r="AI20" s="7">
        <v>75.180000000000007</v>
      </c>
      <c r="AJ20" s="7">
        <v>45.71</v>
      </c>
      <c r="AK20" s="7">
        <v>33.08</v>
      </c>
      <c r="AL20" s="7">
        <v>54.02</v>
      </c>
      <c r="AM20" s="7">
        <v>9.7200000000000006</v>
      </c>
      <c r="AN20" s="7">
        <v>233.4</v>
      </c>
      <c r="AO20" s="7">
        <v>240.9</v>
      </c>
      <c r="AP20" s="7">
        <v>2.34</v>
      </c>
      <c r="AQ20" s="15" t="s">
        <v>39</v>
      </c>
      <c r="AR20" s="15" t="s">
        <v>113</v>
      </c>
      <c r="BN20" s="15" t="s">
        <v>39</v>
      </c>
      <c r="BO20" s="15" t="s">
        <v>113</v>
      </c>
    </row>
    <row r="21" spans="1:67" ht="14.25" customHeight="1" x14ac:dyDescent="0.25">
      <c r="A21" s="15" t="s">
        <v>3</v>
      </c>
      <c r="B21" s="15" t="s">
        <v>114</v>
      </c>
      <c r="C21" s="7">
        <v>-246.13</v>
      </c>
      <c r="D21" s="7">
        <v>-205.67000000000002</v>
      </c>
      <c r="E21" s="7">
        <v>-86.48</v>
      </c>
      <c r="F21" s="7">
        <v>-489.71</v>
      </c>
      <c r="G21" s="7">
        <v>-440.07</v>
      </c>
      <c r="H21" s="7">
        <v>-255.17</v>
      </c>
      <c r="I21" s="7">
        <v>-120.9</v>
      </c>
      <c r="J21" s="7">
        <v>-454</v>
      </c>
      <c r="K21" s="7">
        <v>-301.95999999999998</v>
      </c>
      <c r="L21" s="7">
        <v>-277.86</v>
      </c>
      <c r="M21" s="7">
        <v>-141.12</v>
      </c>
      <c r="N21" s="7">
        <v>-923.22</v>
      </c>
      <c r="O21" s="7">
        <v>-686.6</v>
      </c>
      <c r="P21" s="7">
        <v>-520.84</v>
      </c>
      <c r="Q21" s="7">
        <v>-266.39999999999998</v>
      </c>
      <c r="R21" s="7">
        <v>-1151.42</v>
      </c>
      <c r="S21" s="7">
        <v>-761.64</v>
      </c>
      <c r="T21" s="7">
        <v>-562.59</v>
      </c>
      <c r="U21" s="7">
        <v>-249.48</v>
      </c>
      <c r="V21" s="7">
        <v>-1144.71</v>
      </c>
      <c r="W21" s="7">
        <v>-878.49</v>
      </c>
      <c r="X21" s="7">
        <v>-581.22</v>
      </c>
      <c r="Y21" s="7">
        <v>-343.25</v>
      </c>
      <c r="Z21" s="7">
        <v>-1656.68</v>
      </c>
      <c r="AA21" s="7">
        <v>-1137.23</v>
      </c>
      <c r="AB21" s="7">
        <v>-720.89</v>
      </c>
      <c r="AC21" s="7">
        <v>-165.73000000000002</v>
      </c>
      <c r="AD21" s="7">
        <v>-209.3</v>
      </c>
      <c r="AE21" s="7">
        <v>-186.45</v>
      </c>
      <c r="AF21" s="7">
        <v>-143.63</v>
      </c>
      <c r="AG21" s="7">
        <v>-76.930000000000007</v>
      </c>
      <c r="AH21" s="7">
        <v>-123.87</v>
      </c>
      <c r="AI21" s="7">
        <v>-71.89</v>
      </c>
      <c r="AJ21" s="7">
        <v>-148.63999999999999</v>
      </c>
      <c r="AK21" s="7">
        <v>-14.1</v>
      </c>
      <c r="AL21" s="7">
        <v>-65.58</v>
      </c>
      <c r="AM21" s="7">
        <v>-61.8</v>
      </c>
      <c r="AN21" s="7">
        <v>-51.72</v>
      </c>
      <c r="AO21" s="7">
        <v>-16.43</v>
      </c>
      <c r="AP21" s="7">
        <v>-48.72</v>
      </c>
      <c r="AQ21" s="15" t="s">
        <v>3</v>
      </c>
      <c r="AR21" s="15" t="s">
        <v>114</v>
      </c>
      <c r="BN21" s="15" t="s">
        <v>3</v>
      </c>
      <c r="BO21" s="15" t="s">
        <v>114</v>
      </c>
    </row>
    <row r="22" spans="1:67" s="3" customFormat="1" ht="14.25" customHeight="1" x14ac:dyDescent="0.25">
      <c r="A22" s="15" t="s">
        <v>49</v>
      </c>
      <c r="B22" s="15"/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2.38</v>
      </c>
      <c r="T22" s="7">
        <v>2.38</v>
      </c>
      <c r="U22" s="7">
        <v>0.91</v>
      </c>
      <c r="V22" s="7">
        <v>-102.41</v>
      </c>
      <c r="W22" s="7">
        <v>37.11</v>
      </c>
      <c r="X22" s="7">
        <v>37.11</v>
      </c>
      <c r="Y22" s="7">
        <v>-0.4</v>
      </c>
      <c r="Z22" s="7">
        <v>-267.39999999999998</v>
      </c>
      <c r="AA22" s="7">
        <v>-259.10000000000002</v>
      </c>
      <c r="AB22" s="7">
        <v>-172.85</v>
      </c>
      <c r="AC22" s="7">
        <v>0</v>
      </c>
      <c r="AD22" s="7">
        <v>-316.94</v>
      </c>
      <c r="AE22" s="7">
        <v>-387.46</v>
      </c>
      <c r="AF22" s="7">
        <v>-387.44</v>
      </c>
      <c r="AG22" s="7">
        <v>-83.75</v>
      </c>
      <c r="AH22" s="7">
        <v>-223.87</v>
      </c>
      <c r="AI22" s="7">
        <v>-155.21</v>
      </c>
      <c r="AJ22" s="7">
        <v>-111.4</v>
      </c>
      <c r="AK22" s="7">
        <v>-38.72</v>
      </c>
      <c r="AL22" s="7">
        <v>302.45</v>
      </c>
      <c r="AM22" s="7">
        <v>348.59</v>
      </c>
      <c r="AN22" s="7">
        <v>0</v>
      </c>
      <c r="AO22" s="7">
        <v>0</v>
      </c>
      <c r="AP22" s="7">
        <v>0</v>
      </c>
      <c r="AQ22" s="15" t="s">
        <v>49</v>
      </c>
      <c r="AR22" s="15"/>
      <c r="BN22" s="15" t="s">
        <v>49</v>
      </c>
      <c r="BO22" s="15"/>
    </row>
    <row r="23" spans="1:67" x14ac:dyDescent="0.25">
      <c r="A23" s="44" t="s">
        <v>180</v>
      </c>
      <c r="B23" s="44" t="s">
        <v>178</v>
      </c>
      <c r="C23" s="45">
        <f t="shared" ref="C23" si="53">+C22+C21+C20+C19</f>
        <v>132.51000000000414</v>
      </c>
      <c r="D23" s="45">
        <f t="shared" ref="D23:E23" si="54">+D22+D21+D20+D19</f>
        <v>506.09000000000174</v>
      </c>
      <c r="E23" s="45">
        <f t="shared" si="54"/>
        <v>-16.959999999999638</v>
      </c>
      <c r="F23" s="45">
        <f t="shared" ref="F23" si="55">+F22+F21+F20+F19</f>
        <v>697.50999999999908</v>
      </c>
      <c r="G23" s="45">
        <f t="shared" ref="G23:H23" si="56">+G22+G21+G20+G19</f>
        <v>2891.9999999999991</v>
      </c>
      <c r="H23" s="45">
        <f t="shared" si="56"/>
        <v>53.120000000002477</v>
      </c>
      <c r="I23" s="45">
        <f t="shared" ref="I23:J23" si="57">+I22+I21+I20+I19</f>
        <v>-15.990000000001459</v>
      </c>
      <c r="J23" s="45">
        <f t="shared" si="57"/>
        <v>-14989.730000000001</v>
      </c>
      <c r="K23" s="45">
        <f t="shared" ref="K23:L23" si="58">+K22+K21+K20+K19</f>
        <v>-1852.0700000000027</v>
      </c>
      <c r="L23" s="45">
        <f t="shared" si="58"/>
        <v>-1764.8699999999997</v>
      </c>
      <c r="M23" s="45">
        <f t="shared" ref="M23:N23" si="59">+M22+M21+M20+M19</f>
        <v>-273.12000000000057</v>
      </c>
      <c r="N23" s="45">
        <f t="shared" si="59"/>
        <v>2163.56</v>
      </c>
      <c r="O23" s="45">
        <f t="shared" ref="O23" si="60">+O22+O21+O20+O19</f>
        <v>2059.4600000000019</v>
      </c>
      <c r="P23" s="45">
        <f t="shared" ref="P23:Q23" si="61">+P22+P21+P20+P19</f>
        <v>1920.5800000000027</v>
      </c>
      <c r="Q23" s="45">
        <f t="shared" si="61"/>
        <v>1027.0300000000002</v>
      </c>
      <c r="R23" s="45">
        <f t="shared" ref="R23:Y23" si="62">+R22+R21+R20+R19</f>
        <v>615.89999999999941</v>
      </c>
      <c r="S23" s="45">
        <f t="shared" si="62"/>
        <v>-329.65999999999997</v>
      </c>
      <c r="T23" s="45">
        <f t="shared" si="62"/>
        <v>-908.40999999999894</v>
      </c>
      <c r="U23" s="45">
        <f t="shared" si="62"/>
        <v>-664.4299999999995</v>
      </c>
      <c r="V23" s="45">
        <f t="shared" si="62"/>
        <v>-5387.7999999999975</v>
      </c>
      <c r="W23" s="45">
        <f t="shared" si="62"/>
        <v>-4096.7099999999991</v>
      </c>
      <c r="X23" s="45">
        <f t="shared" si="62"/>
        <v>-2662.84</v>
      </c>
      <c r="Y23" s="45">
        <f t="shared" si="62"/>
        <v>-1574.7000000000007</v>
      </c>
      <c r="Z23" s="45">
        <f t="shared" ref="Z23" si="63">+Z22+Z21+Z20+Z19</f>
        <v>-1068.2699999999986</v>
      </c>
      <c r="AA23" s="45">
        <f>SUM(AA19:AA22)</f>
        <v>-438.72000000000207</v>
      </c>
      <c r="AB23" s="45">
        <v>-116.66000000000062</v>
      </c>
      <c r="AC23" s="45">
        <v>-1446.4800000000012</v>
      </c>
      <c r="AD23" s="45">
        <v>3028.34</v>
      </c>
      <c r="AE23" s="45">
        <v>2534.1900000000028</v>
      </c>
      <c r="AF23" s="45">
        <v>2987.4100000000012</v>
      </c>
      <c r="AG23" s="45">
        <v>522.04</v>
      </c>
      <c r="AH23" s="45">
        <v>-1178.509999999997</v>
      </c>
      <c r="AI23" s="45">
        <v>606.55999999999892</v>
      </c>
      <c r="AJ23" s="45">
        <v>829.54999999999882</v>
      </c>
      <c r="AK23" s="45">
        <v>911.02000000000032</v>
      </c>
      <c r="AL23" s="45">
        <v>1393.060000000002</v>
      </c>
      <c r="AM23" s="45">
        <f>SUM(AM19:AM22)</f>
        <v>1689.900000000001</v>
      </c>
      <c r="AN23" s="45">
        <f t="shared" ref="AN23" si="64">SUM(AN19:AN22)</f>
        <v>995.5600000000004</v>
      </c>
      <c r="AO23" s="45">
        <f>SUM(AO19:AO22)</f>
        <v>643.11999999999989</v>
      </c>
      <c r="AP23" s="45">
        <v>-2566.69</v>
      </c>
      <c r="AQ23" s="44" t="s">
        <v>180</v>
      </c>
      <c r="AR23" s="44" t="s">
        <v>178</v>
      </c>
      <c r="BN23" s="44" t="s">
        <v>180</v>
      </c>
      <c r="BO23" s="44" t="s">
        <v>178</v>
      </c>
    </row>
    <row r="24" spans="1:67" x14ac:dyDescent="0.25">
      <c r="A24" s="13" t="s">
        <v>50</v>
      </c>
      <c r="B24" s="13" t="s">
        <v>115</v>
      </c>
      <c r="C24" s="16">
        <v>-7.86</v>
      </c>
      <c r="D24" s="16">
        <v>-7.86</v>
      </c>
      <c r="E24" s="16">
        <v>0</v>
      </c>
      <c r="F24" s="16">
        <v>-7.04</v>
      </c>
      <c r="G24" s="16">
        <v>18.579999999999998</v>
      </c>
      <c r="H24" s="16">
        <v>18.579999999999998</v>
      </c>
      <c r="I24" s="16">
        <v>66.36</v>
      </c>
      <c r="J24" s="16">
        <v>133.38999999999999</v>
      </c>
      <c r="K24" s="16">
        <v>0</v>
      </c>
      <c r="L24" s="16">
        <v>0</v>
      </c>
      <c r="M24" s="16">
        <v>0</v>
      </c>
      <c r="N24" s="16">
        <v>-69.150000000000006</v>
      </c>
      <c r="O24" s="16">
        <v>-50.5</v>
      </c>
      <c r="P24" s="16">
        <v>-34.03</v>
      </c>
      <c r="Q24" s="16">
        <v>-18.72</v>
      </c>
      <c r="R24" s="16">
        <v>-194.95</v>
      </c>
      <c r="S24" s="16">
        <v>-83.25</v>
      </c>
      <c r="T24" s="16">
        <v>-73.739999999999995</v>
      </c>
      <c r="U24" s="16">
        <v>-0.91</v>
      </c>
      <c r="V24" s="16">
        <v>-61.07</v>
      </c>
      <c r="W24" s="16">
        <v>-69.290000000000006</v>
      </c>
      <c r="X24" s="16">
        <v>-69.290000000000006</v>
      </c>
      <c r="Y24" s="16">
        <v>-61.31</v>
      </c>
      <c r="Z24" s="16">
        <f>-5485.76-1500-197.84</f>
        <v>-7183.6</v>
      </c>
      <c r="AA24" s="16">
        <v>-1269.0899999999999</v>
      </c>
      <c r="AB24" s="7">
        <v>-745.3</v>
      </c>
      <c r="AC24" s="7">
        <v>-498.08</v>
      </c>
      <c r="AD24" s="7">
        <v>-32.39</v>
      </c>
      <c r="AE24" s="7">
        <v>-1383.48</v>
      </c>
      <c r="AF24" s="7">
        <v>-966.68</v>
      </c>
      <c r="AG24" s="7">
        <v>-394.84</v>
      </c>
      <c r="AH24" s="7">
        <v>8766</v>
      </c>
      <c r="AI24" s="7">
        <v>8235.59</v>
      </c>
      <c r="AJ24" s="7">
        <v>-458.75</v>
      </c>
      <c r="AK24" s="7">
        <v>-195.22</v>
      </c>
      <c r="AL24" s="7">
        <v>-722.44</v>
      </c>
      <c r="AM24" s="7">
        <v>-76.13</v>
      </c>
      <c r="AN24" s="7">
        <v>-215.76</v>
      </c>
      <c r="AO24" s="7">
        <v>-73.44</v>
      </c>
      <c r="AP24" s="7">
        <v>-226.12</v>
      </c>
      <c r="AQ24" s="13" t="s">
        <v>50</v>
      </c>
      <c r="AR24" s="13" t="s">
        <v>115</v>
      </c>
      <c r="BN24" s="13" t="s">
        <v>50</v>
      </c>
      <c r="BO24" s="13" t="s">
        <v>115</v>
      </c>
    </row>
    <row r="25" spans="1:67" x14ac:dyDescent="0.25">
      <c r="A25" s="44" t="s">
        <v>51</v>
      </c>
      <c r="B25" s="44" t="s">
        <v>116</v>
      </c>
      <c r="C25" s="45">
        <f t="shared" ref="C25" si="65">+C24+C23</f>
        <v>124.65000000000414</v>
      </c>
      <c r="D25" s="45">
        <f t="shared" ref="D25:E25" si="66">+D24+D23</f>
        <v>498.23000000000172</v>
      </c>
      <c r="E25" s="45">
        <f t="shared" si="66"/>
        <v>-16.959999999999638</v>
      </c>
      <c r="F25" s="45">
        <f t="shared" ref="F25" si="67">+F24+F23</f>
        <v>690.46999999999912</v>
      </c>
      <c r="G25" s="45">
        <f t="shared" ref="G25:H25" si="68">+G24+G23</f>
        <v>2910.579999999999</v>
      </c>
      <c r="H25" s="45">
        <f t="shared" si="68"/>
        <v>71.700000000002476</v>
      </c>
      <c r="I25" s="45">
        <f t="shared" ref="I25:J25" si="69">+I24+I23</f>
        <v>50.369999999998541</v>
      </c>
      <c r="J25" s="45">
        <f t="shared" si="69"/>
        <v>-14856.340000000002</v>
      </c>
      <c r="K25" s="45">
        <f t="shared" ref="K25:L25" si="70">+K24+K23</f>
        <v>-1852.0700000000027</v>
      </c>
      <c r="L25" s="45">
        <f t="shared" si="70"/>
        <v>-1764.8699999999997</v>
      </c>
      <c r="M25" s="45">
        <f t="shared" ref="M25:N25" si="71">+M24+M23</f>
        <v>-273.12000000000057</v>
      </c>
      <c r="N25" s="45">
        <f t="shared" si="71"/>
        <v>2094.41</v>
      </c>
      <c r="O25" s="45">
        <f t="shared" ref="O25" si="72">+O24+O23</f>
        <v>2008.9600000000019</v>
      </c>
      <c r="P25" s="45">
        <f t="shared" ref="P25" si="73">+P24+P23</f>
        <v>1886.5500000000027</v>
      </c>
      <c r="Q25" s="45">
        <f t="shared" ref="Q25:R25" si="74">+Q24+Q23</f>
        <v>1008.3100000000002</v>
      </c>
      <c r="R25" s="45">
        <f t="shared" si="74"/>
        <v>420.94999999999942</v>
      </c>
      <c r="S25" s="45">
        <f t="shared" ref="S25:T25" si="75">+S24+S23</f>
        <v>-412.90999999999997</v>
      </c>
      <c r="T25" s="45">
        <f t="shared" si="75"/>
        <v>-982.14999999999895</v>
      </c>
      <c r="U25" s="45">
        <f>+U24+U23</f>
        <v>-665.33999999999946</v>
      </c>
      <c r="V25" s="45">
        <f t="shared" ref="V25" si="76">+V24+V23</f>
        <v>-5448.8699999999972</v>
      </c>
      <c r="W25" s="45">
        <f>+W24+W23</f>
        <v>-4165.9999999999991</v>
      </c>
      <c r="X25" s="45">
        <f>+X24+X23</f>
        <v>-2732.13</v>
      </c>
      <c r="Y25" s="45">
        <f>+Y24+Y23</f>
        <v>-1636.0100000000007</v>
      </c>
      <c r="Z25" s="45">
        <f t="shared" ref="Z25" si="77">+Z24+Z23</f>
        <v>-8251.869999999999</v>
      </c>
      <c r="AA25" s="45">
        <f>+AA24+AA23</f>
        <v>-1707.810000000002</v>
      </c>
      <c r="AB25" s="45">
        <v>-861.9600000000006</v>
      </c>
      <c r="AC25" s="45">
        <v>-1944.5600000000011</v>
      </c>
      <c r="AD25" s="45">
        <v>2995.9500000000003</v>
      </c>
      <c r="AE25" s="45">
        <v>1150.7100000000028</v>
      </c>
      <c r="AF25" s="45">
        <v>2020.7300000000014</v>
      </c>
      <c r="AG25" s="45">
        <v>127.19999999999999</v>
      </c>
      <c r="AH25" s="45">
        <v>7587.4900000000034</v>
      </c>
      <c r="AI25" s="45">
        <v>8842.15</v>
      </c>
      <c r="AJ25" s="45">
        <v>370.79999999999882</v>
      </c>
      <c r="AK25" s="45">
        <v>715.8000000000003</v>
      </c>
      <c r="AL25" s="45">
        <v>670.62000000000194</v>
      </c>
      <c r="AM25" s="45">
        <f>SUM(AM23:AM24)</f>
        <v>1613.7700000000009</v>
      </c>
      <c r="AN25" s="45">
        <f t="shared" ref="AN25" si="78">SUM(AN23:AN24)</f>
        <v>779.80000000000041</v>
      </c>
      <c r="AO25" s="45">
        <f>SUM(AO23:AO24)</f>
        <v>569.67999999999984</v>
      </c>
      <c r="AP25" s="45">
        <v>-2792.81</v>
      </c>
      <c r="AQ25" s="44" t="s">
        <v>51</v>
      </c>
      <c r="AR25" s="44" t="s">
        <v>116</v>
      </c>
      <c r="BN25" s="44" t="s">
        <v>51</v>
      </c>
      <c r="BO25" s="44" t="s">
        <v>116</v>
      </c>
    </row>
    <row r="26" spans="1:67" s="3" customFormat="1" ht="13.5" customHeight="1" x14ac:dyDescent="0.25">
      <c r="A26" s="19" t="s">
        <v>181</v>
      </c>
      <c r="B26" s="19" t="s">
        <v>179</v>
      </c>
      <c r="C26" s="34">
        <f t="shared" ref="C26" si="79">+C25</f>
        <v>124.65000000000414</v>
      </c>
      <c r="D26" s="34">
        <f t="shared" ref="D26:E26" si="80">+D25</f>
        <v>498.23000000000172</v>
      </c>
      <c r="E26" s="34">
        <f t="shared" si="80"/>
        <v>-16.959999999999638</v>
      </c>
      <c r="F26" s="34">
        <f t="shared" ref="F26" si="81">+F25</f>
        <v>690.46999999999912</v>
      </c>
      <c r="G26" s="34">
        <f t="shared" ref="G26:H26" si="82">+G25</f>
        <v>2910.579999999999</v>
      </c>
      <c r="H26" s="34">
        <f t="shared" si="82"/>
        <v>71.700000000002476</v>
      </c>
      <c r="I26" s="34">
        <f t="shared" ref="I26:J26" si="83">+I25</f>
        <v>50.369999999998541</v>
      </c>
      <c r="J26" s="34">
        <f t="shared" si="83"/>
        <v>-14856.340000000002</v>
      </c>
      <c r="K26" s="34">
        <f t="shared" ref="K26:L26" si="84">+K25</f>
        <v>-1852.0700000000027</v>
      </c>
      <c r="L26" s="34">
        <f t="shared" si="84"/>
        <v>-1764.8699999999997</v>
      </c>
      <c r="M26" s="34">
        <f t="shared" ref="M26:N26" si="85">+M25</f>
        <v>-273.12000000000057</v>
      </c>
      <c r="N26" s="34">
        <f t="shared" si="85"/>
        <v>2094.41</v>
      </c>
      <c r="O26" s="34">
        <f t="shared" ref="O26" si="86">+O25</f>
        <v>2008.9600000000019</v>
      </c>
      <c r="P26" s="34">
        <f t="shared" ref="P26" si="87">+P25</f>
        <v>1886.5500000000027</v>
      </c>
      <c r="Q26" s="34">
        <f t="shared" ref="Q26:T27" si="88">+Q25</f>
        <v>1008.3100000000002</v>
      </c>
      <c r="R26" s="34">
        <f t="shared" si="88"/>
        <v>420.94999999999942</v>
      </c>
      <c r="S26" s="34">
        <f t="shared" si="88"/>
        <v>-412.90999999999997</v>
      </c>
      <c r="T26" s="34">
        <f t="shared" si="88"/>
        <v>-982.14999999999895</v>
      </c>
      <c r="U26" s="34">
        <f t="shared" ref="U26" si="89">+U25</f>
        <v>-665.33999999999946</v>
      </c>
      <c r="V26" s="34">
        <f t="shared" ref="V26" si="90">+V25</f>
        <v>-5448.8699999999972</v>
      </c>
      <c r="W26" s="34">
        <f t="shared" ref="W26:Y27" si="91">+W25</f>
        <v>-4165.9999999999991</v>
      </c>
      <c r="X26" s="34">
        <f t="shared" si="91"/>
        <v>-2732.13</v>
      </c>
      <c r="Y26" s="34">
        <f t="shared" si="91"/>
        <v>-1636.0100000000007</v>
      </c>
      <c r="Z26" s="34">
        <f t="shared" ref="Z26" si="92">+Z25</f>
        <v>-8251.869999999999</v>
      </c>
      <c r="AA26" s="34">
        <f t="shared" ref="AA26:AA27" si="93">+AA25</f>
        <v>-1707.810000000002</v>
      </c>
      <c r="AB26" s="34">
        <v>-861.9600000000006</v>
      </c>
      <c r="AC26" s="34">
        <v>-1944.5600000000011</v>
      </c>
      <c r="AD26" s="20">
        <v>2995.9500000000003</v>
      </c>
      <c r="AE26" s="20">
        <f>+AE25</f>
        <v>1150.7100000000028</v>
      </c>
      <c r="AF26" s="20">
        <v>2020.7300000000014</v>
      </c>
      <c r="AG26" s="20">
        <v>127.19999999999999</v>
      </c>
      <c r="AH26" s="20">
        <v>7587.4900000000034</v>
      </c>
      <c r="AI26" s="20">
        <v>8842.15</v>
      </c>
      <c r="AJ26" s="20">
        <v>370.79999999999882</v>
      </c>
      <c r="AK26" s="20">
        <v>715.8000000000003</v>
      </c>
      <c r="AL26" s="20">
        <v>670.62000000000194</v>
      </c>
      <c r="AM26" s="20">
        <f>+AM25</f>
        <v>1613.7700000000009</v>
      </c>
      <c r="AN26" s="20">
        <f>+AN25</f>
        <v>779.80000000000041</v>
      </c>
      <c r="AO26" s="20">
        <f>+AO25</f>
        <v>569.67999999999984</v>
      </c>
      <c r="AP26" s="34">
        <v>-2792.81</v>
      </c>
      <c r="AQ26" s="19" t="s">
        <v>181</v>
      </c>
      <c r="AR26" s="19" t="s">
        <v>179</v>
      </c>
      <c r="BN26" s="19" t="s">
        <v>181</v>
      </c>
      <c r="BO26" s="19" t="s">
        <v>179</v>
      </c>
    </row>
    <row r="27" spans="1:67" x14ac:dyDescent="0.25">
      <c r="A27" s="47" t="s">
        <v>52</v>
      </c>
      <c r="B27" s="47" t="s">
        <v>118</v>
      </c>
      <c r="C27" s="45">
        <f t="shared" ref="C27" si="94">+C26</f>
        <v>124.65000000000414</v>
      </c>
      <c r="D27" s="45">
        <f t="shared" ref="D27:E27" si="95">+D26</f>
        <v>498.23000000000172</v>
      </c>
      <c r="E27" s="45">
        <f t="shared" si="95"/>
        <v>-16.959999999999638</v>
      </c>
      <c r="F27" s="45">
        <f t="shared" ref="F27" si="96">+F26</f>
        <v>690.46999999999912</v>
      </c>
      <c r="G27" s="45">
        <f t="shared" ref="G27:H27" si="97">+G26</f>
        <v>2910.579999999999</v>
      </c>
      <c r="H27" s="45">
        <f t="shared" si="97"/>
        <v>71.700000000002476</v>
      </c>
      <c r="I27" s="45">
        <f t="shared" ref="I27:J27" si="98">+I26</f>
        <v>50.369999999998541</v>
      </c>
      <c r="J27" s="45">
        <f t="shared" si="98"/>
        <v>-14856.340000000002</v>
      </c>
      <c r="K27" s="45">
        <f t="shared" ref="K27:L27" si="99">+K26</f>
        <v>-1852.0700000000027</v>
      </c>
      <c r="L27" s="45">
        <f t="shared" si="99"/>
        <v>-1764.8699999999997</v>
      </c>
      <c r="M27" s="45">
        <f t="shared" ref="M27:N27" si="100">+M26</f>
        <v>-273.12000000000057</v>
      </c>
      <c r="N27" s="45">
        <f t="shared" si="100"/>
        <v>2094.41</v>
      </c>
      <c r="O27" s="45">
        <f t="shared" ref="O27" si="101">+O26</f>
        <v>2008.9600000000019</v>
      </c>
      <c r="P27" s="45">
        <f t="shared" ref="P27" si="102">+P26</f>
        <v>1886.5500000000027</v>
      </c>
      <c r="Q27" s="45">
        <f t="shared" si="88"/>
        <v>1008.3100000000002</v>
      </c>
      <c r="R27" s="45">
        <f t="shared" si="88"/>
        <v>420.94999999999942</v>
      </c>
      <c r="S27" s="45">
        <f t="shared" si="88"/>
        <v>-412.90999999999997</v>
      </c>
      <c r="T27" s="45">
        <f t="shared" si="88"/>
        <v>-982.14999999999895</v>
      </c>
      <c r="U27" s="45">
        <f t="shared" ref="U27" si="103">+U26</f>
        <v>-665.33999999999946</v>
      </c>
      <c r="V27" s="45">
        <f t="shared" ref="V27" si="104">+V26</f>
        <v>-5448.8699999999972</v>
      </c>
      <c r="W27" s="45">
        <f t="shared" si="91"/>
        <v>-4165.9999999999991</v>
      </c>
      <c r="X27" s="45">
        <f t="shared" si="91"/>
        <v>-2732.13</v>
      </c>
      <c r="Y27" s="45">
        <f t="shared" si="91"/>
        <v>-1636.0100000000007</v>
      </c>
      <c r="Z27" s="45">
        <f t="shared" ref="Z27" si="105">+Z26</f>
        <v>-8251.869999999999</v>
      </c>
      <c r="AA27" s="45">
        <f t="shared" si="93"/>
        <v>-1707.810000000002</v>
      </c>
      <c r="AB27" s="45">
        <v>-861.9600000000006</v>
      </c>
      <c r="AC27" s="45">
        <v>-1944.5600000000011</v>
      </c>
      <c r="AD27" s="45">
        <v>2995.9500000000003</v>
      </c>
      <c r="AE27" s="45">
        <v>1150.7100000000028</v>
      </c>
      <c r="AF27" s="45">
        <v>2020.7300000000014</v>
      </c>
      <c r="AG27" s="45">
        <v>127.19999999999999</v>
      </c>
      <c r="AH27" s="45">
        <v>7587.4900000000034</v>
      </c>
      <c r="AI27" s="45">
        <v>8842.15</v>
      </c>
      <c r="AJ27" s="45">
        <v>370.79999999999882</v>
      </c>
      <c r="AK27" s="45">
        <v>715.8000000000003</v>
      </c>
      <c r="AL27" s="45">
        <v>670.62000000000194</v>
      </c>
      <c r="AM27" s="45">
        <f>+AM25</f>
        <v>1613.7700000000009</v>
      </c>
      <c r="AN27" s="45">
        <f>+AN25</f>
        <v>779.80000000000041</v>
      </c>
      <c r="AO27" s="45">
        <f>+AO25</f>
        <v>569.67999999999984</v>
      </c>
      <c r="AP27" s="45">
        <v>-2792.81</v>
      </c>
      <c r="AQ27" s="47" t="s">
        <v>52</v>
      </c>
      <c r="AR27" s="47" t="s">
        <v>118</v>
      </c>
      <c r="BN27" s="47" t="s">
        <v>52</v>
      </c>
      <c r="BO27" s="47" t="s">
        <v>118</v>
      </c>
    </row>
    <row r="28" spans="1:67" s="3" customFormat="1" x14ac:dyDescent="0.25">
      <c r="A28" s="21" t="s">
        <v>60</v>
      </c>
      <c r="B28" s="21" t="s">
        <v>60</v>
      </c>
      <c r="C28" s="7">
        <f t="shared" ref="C28" si="106">+C19-C10</f>
        <v>2885.3200000000043</v>
      </c>
      <c r="D28" s="7">
        <f t="shared" ref="D28:E28" si="107">+D19-D10</f>
        <v>2378.1500000000015</v>
      </c>
      <c r="E28" s="7">
        <f t="shared" si="107"/>
        <v>894.02000000000032</v>
      </c>
      <c r="F28" s="7">
        <f t="shared" ref="F28" si="108">+F19-F10</f>
        <v>4985.3099999999995</v>
      </c>
      <c r="G28" s="7">
        <f t="shared" ref="G28:H28" si="109">+G19-G10</f>
        <v>6193.6299999999992</v>
      </c>
      <c r="H28" s="7">
        <f t="shared" si="109"/>
        <v>2192.1900000000023</v>
      </c>
      <c r="I28" s="7">
        <f t="shared" ref="I28:J28" si="110">+I19-I10</f>
        <v>1038.4899999999984</v>
      </c>
      <c r="J28" s="7">
        <f t="shared" si="110"/>
        <v>-8556.9900000000016</v>
      </c>
      <c r="K28" s="7">
        <f t="shared" ref="K28:L28" si="111">+K19-K10</f>
        <v>2957.9299999999976</v>
      </c>
      <c r="L28" s="7">
        <f t="shared" si="111"/>
        <v>1563.8000000000002</v>
      </c>
      <c r="M28" s="7">
        <f t="shared" ref="M28:N28" si="112">+M19-M10</f>
        <v>1202.0699999999995</v>
      </c>
      <c r="N28" s="7">
        <f t="shared" si="112"/>
        <v>7389.34</v>
      </c>
      <c r="O28" s="7">
        <f t="shared" ref="O28" si="113">+O19-O10</f>
        <v>5830.3900000000012</v>
      </c>
      <c r="P28" s="7">
        <f t="shared" ref="P28:Q28" si="114">+P19-P10</f>
        <v>4373.9900000000034</v>
      </c>
      <c r="Q28" s="7">
        <f t="shared" si="114"/>
        <v>2223.5300000000002</v>
      </c>
      <c r="R28" s="7">
        <f t="shared" ref="R28:T28" si="115">+R19-R10</f>
        <v>6620.98</v>
      </c>
      <c r="S28" s="7">
        <f t="shared" si="115"/>
        <v>4059.3900000000003</v>
      </c>
      <c r="T28" s="7">
        <f t="shared" si="115"/>
        <v>2078.4600000000014</v>
      </c>
      <c r="U28" s="7">
        <f>+U19-U10</f>
        <v>959.9500000000005</v>
      </c>
      <c r="V28" s="7">
        <f t="shared" ref="V28" si="116">+V19-V10</f>
        <v>1873.2700000000023</v>
      </c>
      <c r="W28" s="7">
        <f>+W19-W10</f>
        <v>659.46000000000095</v>
      </c>
      <c r="X28" s="7">
        <f>+X19-X10</f>
        <v>108.94999999999982</v>
      </c>
      <c r="Y28" s="7">
        <f>+Y19-Y10</f>
        <v>-116.91000000000076</v>
      </c>
      <c r="Z28" s="7">
        <f t="shared" ref="Z28" si="117">+Z19-Z10</f>
        <v>5012.6800000000021</v>
      </c>
      <c r="AA28" s="7">
        <f>+AA19-AA10</f>
        <v>4069.8299999999981</v>
      </c>
      <c r="AB28" s="7">
        <v>2806.6799999999994</v>
      </c>
      <c r="AC28" s="7">
        <v>-294.95000000000118</v>
      </c>
      <c r="AD28" s="7">
        <v>7432.18</v>
      </c>
      <c r="AE28" s="7">
        <v>6667.760000000002</v>
      </c>
      <c r="AF28" s="7">
        <v>5962.8300000000017</v>
      </c>
      <c r="AG28" s="7">
        <v>1916.67</v>
      </c>
      <c r="AH28" s="7">
        <v>1359.7700000000032</v>
      </c>
      <c r="AI28" s="7">
        <v>2158.1899999999987</v>
      </c>
      <c r="AJ28" s="7">
        <v>1987.5299999999988</v>
      </c>
      <c r="AK28" s="7">
        <v>1727.2400000000002</v>
      </c>
      <c r="AL28" s="7">
        <v>2980.3300000000017</v>
      </c>
      <c r="AM28" s="7">
        <v>2766.38</v>
      </c>
      <c r="AN28" s="7">
        <v>1646</v>
      </c>
      <c r="AO28" s="7">
        <v>829.68</v>
      </c>
      <c r="AP28" s="7">
        <v>-914.03000000000043</v>
      </c>
      <c r="AQ28" s="21" t="s">
        <v>60</v>
      </c>
      <c r="AR28" s="21" t="s">
        <v>60</v>
      </c>
      <c r="BN28" s="21" t="s">
        <v>60</v>
      </c>
      <c r="BO28" s="21" t="s">
        <v>60</v>
      </c>
    </row>
    <row r="29" spans="1:67" x14ac:dyDescent="0.25">
      <c r="A29" s="11" t="s">
        <v>186</v>
      </c>
      <c r="B29" s="11" t="s">
        <v>170</v>
      </c>
      <c r="Z29" s="11"/>
      <c r="AA29" s="11" t="s">
        <v>0</v>
      </c>
      <c r="AB29" s="11"/>
      <c r="AC29" s="11"/>
      <c r="AD29" s="11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1"/>
      <c r="AR29" s="11"/>
    </row>
    <row r="30" spans="1:67" s="11" customFormat="1" x14ac:dyDescent="0.25">
      <c r="A30" s="11" t="s">
        <v>61</v>
      </c>
      <c r="AA30" s="11" t="s">
        <v>0</v>
      </c>
      <c r="AB30" s="11" t="s">
        <v>0</v>
      </c>
      <c r="AE30" s="10"/>
      <c r="AF30" s="10"/>
      <c r="AG30" s="10"/>
      <c r="AH30" s="8" t="s">
        <v>0</v>
      </c>
      <c r="AI30" s="8" t="s">
        <v>0</v>
      </c>
      <c r="AJ30" s="8" t="s">
        <v>0</v>
      </c>
      <c r="AK30" s="8" t="s">
        <v>0</v>
      </c>
      <c r="AL30" s="10"/>
      <c r="AM30" s="10"/>
      <c r="AN30" s="10"/>
      <c r="AO30" s="10"/>
    </row>
    <row r="31" spans="1:67" s="11" customFormat="1" x14ac:dyDescent="0.25">
      <c r="A31" s="11" t="s">
        <v>274</v>
      </c>
      <c r="AE31" s="10"/>
      <c r="AF31" s="10"/>
      <c r="AG31" s="10"/>
      <c r="AH31" s="8"/>
      <c r="AI31" s="8"/>
      <c r="AJ31" s="8"/>
      <c r="AK31" s="8"/>
      <c r="AL31" s="10"/>
      <c r="AM31" s="10"/>
      <c r="AN31" s="10"/>
      <c r="AO31" s="10"/>
    </row>
    <row r="32" spans="1:67" s="11" customFormat="1" x14ac:dyDescent="0.25">
      <c r="A32" s="11" t="s">
        <v>63</v>
      </c>
      <c r="AA32" s="11" t="s">
        <v>0</v>
      </c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4" s="11" customFormat="1" x14ac:dyDescent="0.25">
      <c r="A33" s="12" t="s">
        <v>62</v>
      </c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Q33" s="12"/>
      <c r="AR33" s="12"/>
    </row>
    <row r="34" spans="1:44" x14ac:dyDescent="0.25">
      <c r="A34" s="12" t="s">
        <v>81</v>
      </c>
      <c r="B34" s="1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 t="s">
        <v>0</v>
      </c>
      <c r="W34" s="31" t="s">
        <v>0</v>
      </c>
      <c r="X34" s="31" t="s">
        <v>0</v>
      </c>
      <c r="Z34" s="11"/>
      <c r="AA34" s="11" t="s">
        <v>0</v>
      </c>
      <c r="AB34" s="11"/>
      <c r="AQ34" s="12"/>
      <c r="AR34" s="12"/>
    </row>
    <row r="35" spans="1:44" x14ac:dyDescent="0.25">
      <c r="A35" s="12" t="s">
        <v>207</v>
      </c>
      <c r="Z35" s="11"/>
      <c r="AA35" s="11" t="s">
        <v>0</v>
      </c>
      <c r="AB35" s="11"/>
      <c r="AQ35" s="12"/>
    </row>
    <row r="36" spans="1:44" x14ac:dyDescent="0.25">
      <c r="Z36" s="11"/>
      <c r="AA36" s="11" t="s">
        <v>0</v>
      </c>
      <c r="AB36" s="11"/>
    </row>
    <row r="37" spans="1:44" x14ac:dyDescent="0.25">
      <c r="Z37" s="11"/>
      <c r="AA37" s="11" t="s">
        <v>0</v>
      </c>
      <c r="AB37" s="11"/>
    </row>
    <row r="38" spans="1:44" x14ac:dyDescent="0.25">
      <c r="Z38" s="11"/>
      <c r="AA38" s="11" t="s">
        <v>0</v>
      </c>
      <c r="AB38" s="11"/>
    </row>
    <row r="39" spans="1:44" x14ac:dyDescent="0.25">
      <c r="Z39" s="11"/>
      <c r="AA39" s="11" t="s">
        <v>0</v>
      </c>
      <c r="AB39" s="11"/>
    </row>
    <row r="40" spans="1:44" x14ac:dyDescent="0.25">
      <c r="Z40" s="11"/>
      <c r="AA40" s="11" t="s">
        <v>0</v>
      </c>
      <c r="AB40" s="11"/>
    </row>
    <row r="41" spans="1:44" x14ac:dyDescent="0.25">
      <c r="Z41" s="11"/>
      <c r="AA41" s="11" t="s">
        <v>0</v>
      </c>
      <c r="AB41" s="11"/>
    </row>
    <row r="42" spans="1:44" x14ac:dyDescent="0.25">
      <c r="Z42" s="11"/>
      <c r="AA42" s="11"/>
      <c r="AB42" s="11"/>
    </row>
    <row r="43" spans="1:44" x14ac:dyDescent="0.25">
      <c r="Z43" s="11"/>
      <c r="AA43" s="11"/>
      <c r="AB43" s="11"/>
    </row>
    <row r="44" spans="1:44" x14ac:dyDescent="0.25">
      <c r="Z44" s="11"/>
      <c r="AA44" s="11"/>
      <c r="AB44" s="11"/>
    </row>
  </sheetData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3"/>
  <sheetViews>
    <sheetView workbookViewId="0">
      <selection activeCell="L32" sqref="L32"/>
    </sheetView>
  </sheetViews>
  <sheetFormatPr defaultColWidth="9.140625" defaultRowHeight="15" x14ac:dyDescent="0.25"/>
  <cols>
    <col min="1" max="2" width="32.42578125" style="9" customWidth="1"/>
    <col min="3" max="13" width="10.28515625" style="9" customWidth="1"/>
    <col min="14" max="21" width="10.140625" style="9" customWidth="1"/>
    <col min="22" max="22" width="10.5703125" style="9" customWidth="1"/>
    <col min="23" max="41" width="10.140625" style="9" customWidth="1"/>
    <col min="42" max="43" width="46" customWidth="1"/>
    <col min="63" max="64" width="38.42578125" style="9" customWidth="1"/>
    <col min="65" max="16384" width="9.140625" style="9"/>
  </cols>
  <sheetData>
    <row r="1" spans="1:64" ht="43.5" customHeight="1" x14ac:dyDescent="0.25">
      <c r="A1" s="11"/>
      <c r="AD1" s="10"/>
      <c r="AE1" s="10"/>
      <c r="AF1" s="10"/>
      <c r="AG1" s="10"/>
      <c r="AH1" s="10"/>
      <c r="AI1" s="10"/>
      <c r="AJ1" s="10"/>
      <c r="AK1" s="10"/>
      <c r="AL1" s="11"/>
      <c r="AM1" s="11"/>
      <c r="AN1" s="11"/>
      <c r="AO1" s="11"/>
    </row>
    <row r="2" spans="1:64" ht="26.25" x14ac:dyDescent="0.4">
      <c r="A2" s="5" t="s">
        <v>271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AD2" s="10"/>
      <c r="AE2" s="10"/>
      <c r="AF2" s="10"/>
      <c r="AG2" s="10"/>
      <c r="AH2" s="10"/>
      <c r="AI2" s="10"/>
      <c r="AJ2" s="10"/>
      <c r="AK2" s="10"/>
      <c r="AL2" s="5"/>
      <c r="AM2" s="5"/>
      <c r="AN2" s="5"/>
      <c r="AO2" s="5"/>
    </row>
    <row r="3" spans="1:64" x14ac:dyDescent="0.25">
      <c r="A3" s="18" t="s">
        <v>249</v>
      </c>
      <c r="B3" s="18" t="s">
        <v>248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9" t="s">
        <v>0</v>
      </c>
      <c r="O3" s="9" t="s">
        <v>0</v>
      </c>
      <c r="P3" s="9" t="s">
        <v>0</v>
      </c>
      <c r="Q3" s="9" t="s">
        <v>0</v>
      </c>
      <c r="R3" s="9" t="s">
        <v>0</v>
      </c>
      <c r="S3" s="9" t="s">
        <v>0</v>
      </c>
      <c r="T3" s="9" t="s">
        <v>0</v>
      </c>
      <c r="U3" s="9" t="s">
        <v>0</v>
      </c>
      <c r="V3" s="9" t="s">
        <v>0</v>
      </c>
      <c r="W3" s="9" t="s">
        <v>0</v>
      </c>
      <c r="X3" s="9" t="s">
        <v>0</v>
      </c>
      <c r="Y3" s="9" t="s">
        <v>0</v>
      </c>
      <c r="AD3" s="10"/>
      <c r="AE3" s="10"/>
      <c r="AF3" s="10"/>
      <c r="AG3" s="10"/>
      <c r="AH3" s="10"/>
      <c r="AI3" s="10" t="s">
        <v>0</v>
      </c>
      <c r="AJ3" s="10"/>
      <c r="AK3" s="10"/>
      <c r="AL3" s="18"/>
      <c r="AM3" s="18"/>
      <c r="AN3" s="18"/>
      <c r="AO3" s="18"/>
      <c r="AP3" s="18" t="s">
        <v>77</v>
      </c>
      <c r="AQ3" s="11" t="s">
        <v>0</v>
      </c>
    </row>
    <row r="4" spans="1:64" x14ac:dyDescent="0.25">
      <c r="A4" s="37" t="s">
        <v>40</v>
      </c>
      <c r="B4" s="37" t="s">
        <v>139</v>
      </c>
      <c r="C4" s="59" t="s">
        <v>293</v>
      </c>
      <c r="D4" s="59" t="s">
        <v>291</v>
      </c>
      <c r="E4" s="59" t="s">
        <v>288</v>
      </c>
      <c r="F4" s="59" t="s">
        <v>286</v>
      </c>
      <c r="G4" s="59" t="s">
        <v>283</v>
      </c>
      <c r="H4" s="59" t="s">
        <v>281</v>
      </c>
      <c r="I4" s="59" t="s">
        <v>278</v>
      </c>
      <c r="J4" s="59" t="s">
        <v>272</v>
      </c>
      <c r="K4" s="59" t="s">
        <v>267</v>
      </c>
      <c r="L4" s="59" t="s">
        <v>263</v>
      </c>
      <c r="M4" s="59" t="s">
        <v>262</v>
      </c>
      <c r="N4" s="59" t="s">
        <v>260</v>
      </c>
      <c r="O4" s="59" t="s">
        <v>256</v>
      </c>
      <c r="P4" s="59" t="s">
        <v>253</v>
      </c>
      <c r="Q4" s="59" t="s">
        <v>245</v>
      </c>
      <c r="R4" s="59" t="s">
        <v>240</v>
      </c>
      <c r="S4" s="43" t="s">
        <v>238</v>
      </c>
      <c r="T4" s="43" t="s">
        <v>233</v>
      </c>
      <c r="U4" s="43" t="s">
        <v>232</v>
      </c>
      <c r="V4" s="43" t="s">
        <v>228</v>
      </c>
      <c r="W4" s="43" t="s">
        <v>214</v>
      </c>
      <c r="X4" s="43" t="s">
        <v>203</v>
      </c>
      <c r="Y4" s="43" t="s">
        <v>210</v>
      </c>
      <c r="Z4" s="43" t="s">
        <v>211</v>
      </c>
      <c r="AA4" s="43" t="s">
        <v>185</v>
      </c>
      <c r="AB4" s="43" t="s">
        <v>173</v>
      </c>
      <c r="AC4" s="43" t="s">
        <v>158</v>
      </c>
      <c r="AD4" s="43" t="s">
        <v>156</v>
      </c>
      <c r="AE4" s="43" t="s">
        <v>79</v>
      </c>
      <c r="AF4" s="43" t="s">
        <v>71</v>
      </c>
      <c r="AG4" s="42" t="s">
        <v>69</v>
      </c>
      <c r="AH4" s="42" t="s">
        <v>72</v>
      </c>
      <c r="AI4" s="42" t="s">
        <v>73</v>
      </c>
      <c r="AJ4" s="42" t="s">
        <v>74</v>
      </c>
      <c r="AK4" s="42" t="s">
        <v>75</v>
      </c>
      <c r="AL4" s="42" t="s">
        <v>88</v>
      </c>
      <c r="AM4" s="42" t="s">
        <v>87</v>
      </c>
      <c r="AN4" s="42" t="s">
        <v>89</v>
      </c>
      <c r="AO4" s="42" t="s">
        <v>86</v>
      </c>
      <c r="AP4" s="37" t="s">
        <v>40</v>
      </c>
      <c r="AQ4" s="37" t="s">
        <v>139</v>
      </c>
      <c r="BK4" s="37" t="s">
        <v>229</v>
      </c>
      <c r="BL4" s="37" t="s">
        <v>139</v>
      </c>
    </row>
    <row r="5" spans="1:64" x14ac:dyDescent="0.25">
      <c r="A5" s="19" t="s">
        <v>41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54" t="s">
        <v>0</v>
      </c>
      <c r="O5" s="54" t="s">
        <v>0</v>
      </c>
      <c r="P5" s="54" t="s">
        <v>0</v>
      </c>
      <c r="Q5" s="54" t="s">
        <v>0</v>
      </c>
      <c r="R5" s="54" t="s">
        <v>0</v>
      </c>
      <c r="S5" s="54" t="s">
        <v>0</v>
      </c>
      <c r="T5" s="54" t="s">
        <v>0</v>
      </c>
      <c r="U5" s="54" t="s">
        <v>0</v>
      </c>
      <c r="V5" s="54" t="s">
        <v>0</v>
      </c>
      <c r="W5" s="54" t="s">
        <v>0</v>
      </c>
      <c r="X5" s="54" t="s">
        <v>0</v>
      </c>
      <c r="Y5" s="54" t="s">
        <v>0</v>
      </c>
      <c r="Z5" s="54" t="s">
        <v>0</v>
      </c>
      <c r="AA5" s="54" t="s">
        <v>0</v>
      </c>
      <c r="AB5" s="54" t="s">
        <v>0</v>
      </c>
      <c r="AC5" s="54" t="s">
        <v>0</v>
      </c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 t="s">
        <v>41</v>
      </c>
      <c r="AQ5" s="19"/>
      <c r="BK5" s="19" t="s">
        <v>41</v>
      </c>
      <c r="BL5" s="19"/>
    </row>
    <row r="6" spans="1:64" x14ac:dyDescent="0.25">
      <c r="A6" s="44" t="s">
        <v>117</v>
      </c>
      <c r="B6" s="44" t="s">
        <v>140</v>
      </c>
      <c r="C6" s="45">
        <f t="shared" ref="C6" si="0">SUM(C7:C8)</f>
        <v>5590.3500000000013</v>
      </c>
      <c r="D6" s="45">
        <f t="shared" ref="D6:E6" si="1">SUM(D7:D8)</f>
        <v>7233.01</v>
      </c>
      <c r="E6" s="45">
        <f t="shared" si="1"/>
        <v>6691.8</v>
      </c>
      <c r="F6" s="45">
        <f t="shared" ref="F6:G6" si="2">SUM(F7:F8)</f>
        <v>6731.5700000000006</v>
      </c>
      <c r="G6" s="45">
        <f t="shared" si="2"/>
        <v>13875.36</v>
      </c>
      <c r="H6" s="45">
        <f t="shared" ref="H6:I6" si="3">SUM(H7:H8)</f>
        <v>9824.9399999999987</v>
      </c>
      <c r="I6" s="45">
        <f t="shared" si="3"/>
        <v>7863.37</v>
      </c>
      <c r="J6" s="45">
        <f t="shared" ref="J6:K6" si="4">SUM(J7:J8)</f>
        <v>7913.369999999999</v>
      </c>
      <c r="K6" s="45">
        <f t="shared" si="4"/>
        <v>7015.22</v>
      </c>
      <c r="L6" s="45">
        <f t="shared" ref="L6:M6" si="5">SUM(L7:L8)</f>
        <v>5047.8499999999995</v>
      </c>
      <c r="M6" s="45">
        <f t="shared" si="5"/>
        <v>5713.09</v>
      </c>
      <c r="N6" s="45">
        <f t="shared" ref="N6:S6" si="6">SUM(N7:N8)</f>
        <v>6234.9799999999977</v>
      </c>
      <c r="O6" s="45">
        <f t="shared" si="6"/>
        <v>7782.7100000000009</v>
      </c>
      <c r="P6" s="45">
        <f t="shared" si="6"/>
        <v>10068.43</v>
      </c>
      <c r="Q6" s="45">
        <f t="shared" si="6"/>
        <v>6372.13</v>
      </c>
      <c r="R6" s="45">
        <f t="shared" si="6"/>
        <v>6339.5899999999992</v>
      </c>
      <c r="S6" s="45">
        <f t="shared" si="6"/>
        <v>5022.55</v>
      </c>
      <c r="T6" s="45">
        <f t="shared" ref="T6:AN6" si="7">SUM(T7:T8)</f>
        <v>4184.04</v>
      </c>
      <c r="U6" s="45">
        <f t="shared" si="7"/>
        <v>4151.91</v>
      </c>
      <c r="V6" s="45">
        <f t="shared" si="7"/>
        <v>4768.1600000000008</v>
      </c>
      <c r="W6" s="45">
        <f t="shared" si="7"/>
        <v>4915.1399999999994</v>
      </c>
      <c r="X6" s="45">
        <f t="shared" si="7"/>
        <v>4444.3</v>
      </c>
      <c r="Y6" s="45">
        <f t="shared" si="7"/>
        <v>3358.96</v>
      </c>
      <c r="Z6" s="45">
        <f t="shared" si="7"/>
        <v>3817.04</v>
      </c>
      <c r="AA6" s="45">
        <f t="shared" si="7"/>
        <v>4375.75</v>
      </c>
      <c r="AB6" s="45">
        <f t="shared" si="7"/>
        <v>5002.7800000000007</v>
      </c>
      <c r="AC6" s="45">
        <f t="shared" si="7"/>
        <v>4459.3899999999994</v>
      </c>
      <c r="AD6" s="45">
        <f t="shared" si="7"/>
        <v>3861.030000000002</v>
      </c>
      <c r="AE6" s="45">
        <f t="shared" si="7"/>
        <v>5416.2000000000007</v>
      </c>
      <c r="AF6" s="45">
        <f t="shared" si="7"/>
        <v>6843.0199999999995</v>
      </c>
      <c r="AG6" s="45">
        <f t="shared" si="7"/>
        <v>6632.98</v>
      </c>
      <c r="AH6" s="45">
        <f t="shared" si="7"/>
        <v>4592.6900000000005</v>
      </c>
      <c r="AI6" s="45">
        <f t="shared" si="7"/>
        <v>4666.2400000000007</v>
      </c>
      <c r="AJ6" s="45">
        <f t="shared" si="7"/>
        <v>3132.91</v>
      </c>
      <c r="AK6" s="45">
        <f t="shared" si="7"/>
        <v>4924.3100000000004</v>
      </c>
      <c r="AL6" s="45">
        <f t="shared" si="7"/>
        <v>4610.92</v>
      </c>
      <c r="AM6" s="45">
        <f t="shared" si="7"/>
        <v>4709.5400000000009</v>
      </c>
      <c r="AN6" s="45">
        <f t="shared" si="7"/>
        <v>2550.8500000000004</v>
      </c>
      <c r="AO6" s="45">
        <f t="shared" ref="AO6" si="8">SUM(AO7:AO8)</f>
        <v>1816.4499999999998</v>
      </c>
      <c r="AP6" s="44" t="s">
        <v>117</v>
      </c>
      <c r="AQ6" s="44" t="s">
        <v>140</v>
      </c>
      <c r="BK6" s="44" t="s">
        <v>117</v>
      </c>
      <c r="BL6" s="44" t="s">
        <v>140</v>
      </c>
    </row>
    <row r="7" spans="1:64" x14ac:dyDescent="0.25">
      <c r="A7" s="13" t="s">
        <v>42</v>
      </c>
      <c r="B7" s="13" t="s">
        <v>159</v>
      </c>
      <c r="C7" s="6">
        <v>4943.3200000000015</v>
      </c>
      <c r="D7" s="6">
        <v>5912</v>
      </c>
      <c r="E7" s="6">
        <v>5752.76</v>
      </c>
      <c r="F7" s="6">
        <v>6540.9500000000007</v>
      </c>
      <c r="G7" s="6">
        <v>13641.5</v>
      </c>
      <c r="H7" s="6">
        <f>+'Spr. z Całk. Dochodów 1'!H7-I7</f>
        <v>9590.98</v>
      </c>
      <c r="I7" s="6">
        <v>7605.25</v>
      </c>
      <c r="J7" s="6">
        <v>7684.6399999999994</v>
      </c>
      <c r="K7" s="6">
        <v>6572.5</v>
      </c>
      <c r="L7" s="6">
        <v>4662.07</v>
      </c>
      <c r="M7" s="6">
        <v>5197.5200000000004</v>
      </c>
      <c r="N7" s="6">
        <v>5926.3999999999978</v>
      </c>
      <c r="O7" s="6">
        <v>7465.7800000000007</v>
      </c>
      <c r="P7" s="6">
        <v>9164.9700000000012</v>
      </c>
      <c r="Q7" s="6">
        <v>4846.2</v>
      </c>
      <c r="R7" s="6">
        <f>+'Spr. z Całk. Dochodów 1'!R7-'Spr. z Całk. Dochodów 1'!S7</f>
        <v>4238.3999999999996</v>
      </c>
      <c r="S7" s="6">
        <v>3008.7</v>
      </c>
      <c r="T7" s="6">
        <v>2413.67</v>
      </c>
      <c r="U7" s="6">
        <v>2675.7</v>
      </c>
      <c r="V7" s="6">
        <v>3184.29</v>
      </c>
      <c r="W7" s="6">
        <v>3447.11</v>
      </c>
      <c r="X7" s="6">
        <v>2325.38</v>
      </c>
      <c r="Y7" s="6">
        <v>1368.72</v>
      </c>
      <c r="Z7" s="6">
        <v>2010.4099999999999</v>
      </c>
      <c r="AA7" s="6">
        <v>2508.1499999999996</v>
      </c>
      <c r="AB7" s="6">
        <v>2671.5000000000005</v>
      </c>
      <c r="AC7" s="6">
        <v>2294.85</v>
      </c>
      <c r="AD7" s="6">
        <v>1671.7600000000016</v>
      </c>
      <c r="AE7" s="6">
        <v>2986.8400000000011</v>
      </c>
      <c r="AF7" s="6">
        <v>4197.1299999999992</v>
      </c>
      <c r="AG7" s="6">
        <v>3280.56</v>
      </c>
      <c r="AH7" s="6">
        <v>3689.75</v>
      </c>
      <c r="AI7" s="6">
        <v>2354.5700000000006</v>
      </c>
      <c r="AJ7" s="6">
        <v>3625.9999999999995</v>
      </c>
      <c r="AK7" s="6">
        <v>3288.28</v>
      </c>
      <c r="AL7" s="6">
        <v>4608.8999999999996</v>
      </c>
      <c r="AM7" s="6">
        <v>3659.9900000000007</v>
      </c>
      <c r="AN7" s="6">
        <v>2327.69</v>
      </c>
      <c r="AO7" s="6">
        <v>2993.6</v>
      </c>
      <c r="AP7" s="13" t="s">
        <v>42</v>
      </c>
      <c r="AQ7" s="13" t="s">
        <v>159</v>
      </c>
      <c r="BK7" s="13" t="s">
        <v>42</v>
      </c>
      <c r="BL7" s="13" t="s">
        <v>159</v>
      </c>
    </row>
    <row r="8" spans="1:64" x14ac:dyDescent="0.25">
      <c r="A8" s="13" t="s">
        <v>43</v>
      </c>
      <c r="B8" s="13" t="s">
        <v>160</v>
      </c>
      <c r="C8" s="6">
        <v>647.02999999999975</v>
      </c>
      <c r="D8" s="6">
        <v>1321.0100000000002</v>
      </c>
      <c r="E8" s="6">
        <v>939.04</v>
      </c>
      <c r="F8" s="6">
        <v>190.61999999999989</v>
      </c>
      <c r="G8" s="6">
        <v>233.86000000000007</v>
      </c>
      <c r="H8" s="6">
        <f>+'Spr. z Całk. Dochodów 1'!H8-I8</f>
        <v>233.95999999999998</v>
      </c>
      <c r="I8" s="6">
        <v>258.12</v>
      </c>
      <c r="J8" s="6">
        <v>228.73000000000002</v>
      </c>
      <c r="K8" s="6">
        <v>442.71999999999991</v>
      </c>
      <c r="L8" s="6">
        <v>385.78</v>
      </c>
      <c r="M8" s="6">
        <v>515.57000000000005</v>
      </c>
      <c r="N8" s="6">
        <v>308.57999999999993</v>
      </c>
      <c r="O8" s="6">
        <v>316.93000000000029</v>
      </c>
      <c r="P8" s="6">
        <v>903.45999999999981</v>
      </c>
      <c r="Q8" s="6">
        <v>1525.93</v>
      </c>
      <c r="R8" s="6">
        <f>+'Spr. z Całk. Dochodów 1'!R8-'Spr. z Całk. Dochodów 1'!S8</f>
        <v>2101.1899999999996</v>
      </c>
      <c r="S8" s="6">
        <v>2013.8500000000004</v>
      </c>
      <c r="T8" s="6">
        <v>1770.37</v>
      </c>
      <c r="U8" s="6">
        <v>1476.21</v>
      </c>
      <c r="V8" s="6">
        <v>1583.8700000000008</v>
      </c>
      <c r="W8" s="6">
        <v>1468.0299999999997</v>
      </c>
      <c r="X8" s="6">
        <v>2118.92</v>
      </c>
      <c r="Y8" s="6">
        <v>1990.24</v>
      </c>
      <c r="Z8" s="6">
        <v>1806.63</v>
      </c>
      <c r="AA8" s="6">
        <v>1867.6000000000004</v>
      </c>
      <c r="AB8" s="6">
        <v>2331.2799999999997</v>
      </c>
      <c r="AC8" s="6">
        <v>2164.54</v>
      </c>
      <c r="AD8" s="6">
        <v>2189.2700000000004</v>
      </c>
      <c r="AE8" s="6">
        <v>2429.3599999999997</v>
      </c>
      <c r="AF8" s="6">
        <v>2645.8900000000003</v>
      </c>
      <c r="AG8" s="6">
        <v>3352.42</v>
      </c>
      <c r="AH8" s="6">
        <v>902.94</v>
      </c>
      <c r="AI8" s="6">
        <v>2311.67</v>
      </c>
      <c r="AJ8" s="6">
        <v>-493.08999999999992</v>
      </c>
      <c r="AK8" s="6">
        <v>1636.03</v>
      </c>
      <c r="AL8" s="6">
        <v>2.019999999999996</v>
      </c>
      <c r="AM8" s="6">
        <v>1049.55</v>
      </c>
      <c r="AN8" s="6">
        <v>223.16000000000008</v>
      </c>
      <c r="AO8" s="6">
        <v>-1177.1500000000001</v>
      </c>
      <c r="AP8" s="13" t="s">
        <v>43</v>
      </c>
      <c r="AQ8" s="13" t="s">
        <v>160</v>
      </c>
      <c r="BK8" s="13" t="s">
        <v>43</v>
      </c>
      <c r="BL8" s="13" t="s">
        <v>160</v>
      </c>
    </row>
    <row r="9" spans="1:64" s="2" customFormat="1" x14ac:dyDescent="0.25">
      <c r="A9" s="44" t="s">
        <v>59</v>
      </c>
      <c r="B9" s="44" t="s">
        <v>141</v>
      </c>
      <c r="C9" s="45">
        <f t="shared" ref="C9" si="9">SUM(C10:C15)</f>
        <v>-6277.6599999999989</v>
      </c>
      <c r="D9" s="45">
        <f t="shared" ref="D9:E9" si="10">SUM(D10:D15)</f>
        <v>-6883.49</v>
      </c>
      <c r="E9" s="45">
        <f t="shared" si="10"/>
        <v>-6900.99</v>
      </c>
      <c r="F9" s="45">
        <f t="shared" ref="F9:G9" si="11">SUM(F10:F15)</f>
        <v>-9056.57</v>
      </c>
      <c r="G9" s="45">
        <f t="shared" si="11"/>
        <v>-11162.679999999998</v>
      </c>
      <c r="H9" s="45">
        <f t="shared" ref="H9:I9" si="12">SUM(H10:H15)</f>
        <v>-9973.01</v>
      </c>
      <c r="I9" s="45">
        <f t="shared" si="12"/>
        <v>-8133.5200000000013</v>
      </c>
      <c r="J9" s="45">
        <f t="shared" ref="J9:K9" si="13">SUM(J10:J15)</f>
        <v>-8708.7200000000012</v>
      </c>
      <c r="K9" s="45">
        <f t="shared" si="13"/>
        <v>-7425.1000000000013</v>
      </c>
      <c r="L9" s="45">
        <f t="shared" ref="L9:M9" si="14">SUM(L10:L15)</f>
        <v>-6602.2299999999987</v>
      </c>
      <c r="M9" s="45">
        <f t="shared" si="14"/>
        <v>-6320.2000000000007</v>
      </c>
      <c r="N9" s="45">
        <f t="shared" ref="N9:S9" si="15">SUM(N10:N15)</f>
        <v>-6998.0100000000011</v>
      </c>
      <c r="O9" s="45">
        <f t="shared" si="15"/>
        <v>-6726.5700000000015</v>
      </c>
      <c r="P9" s="45">
        <f t="shared" si="15"/>
        <v>-8815.659999999998</v>
      </c>
      <c r="Q9" s="45">
        <f t="shared" si="15"/>
        <v>-5310.78</v>
      </c>
      <c r="R9" s="45">
        <f t="shared" si="15"/>
        <v>-5223.1899999999987</v>
      </c>
      <c r="S9" s="45">
        <f t="shared" si="15"/>
        <v>-4437.6899999999996</v>
      </c>
      <c r="T9" s="45">
        <f t="shared" ref="T9:AN9" si="16">SUM(T10:T15)</f>
        <v>-4156.05</v>
      </c>
      <c r="U9" s="45">
        <f t="shared" si="16"/>
        <v>-4780.6799999999994</v>
      </c>
      <c r="V9" s="45">
        <f t="shared" si="16"/>
        <v>-6016.43</v>
      </c>
      <c r="W9" s="45">
        <f t="shared" si="16"/>
        <v>-6069.0199999999995</v>
      </c>
      <c r="X9" s="45">
        <f t="shared" si="16"/>
        <v>-5598.34</v>
      </c>
      <c r="Y9" s="45">
        <f t="shared" si="16"/>
        <v>-4742.3300000000008</v>
      </c>
      <c r="Z9" s="45">
        <f t="shared" si="16"/>
        <v>-4756.7200000000012</v>
      </c>
      <c r="AA9" s="45">
        <f t="shared" si="16"/>
        <v>-4893.8100000000004</v>
      </c>
      <c r="AB9" s="45">
        <f t="shared" si="16"/>
        <v>-5109.76</v>
      </c>
      <c r="AC9" s="45">
        <f t="shared" si="16"/>
        <v>-4822.1100000000006</v>
      </c>
      <c r="AD9" s="45">
        <f t="shared" si="16"/>
        <v>-4637.0200000000004</v>
      </c>
      <c r="AE9" s="45">
        <f t="shared" si="16"/>
        <v>-5942.06</v>
      </c>
      <c r="AF9" s="45">
        <f t="shared" si="16"/>
        <v>-6659.9</v>
      </c>
      <c r="AG9" s="45">
        <f t="shared" si="16"/>
        <v>-6054.61</v>
      </c>
      <c r="AH9" s="45">
        <f t="shared" si="16"/>
        <v>-4055.6800000000017</v>
      </c>
      <c r="AI9" s="45">
        <f t="shared" si="16"/>
        <v>-4080.02</v>
      </c>
      <c r="AJ9" s="45">
        <f t="shared" si="16"/>
        <v>-2209.6900000000005</v>
      </c>
      <c r="AK9" s="45">
        <f t="shared" si="16"/>
        <v>-3972.71</v>
      </c>
      <c r="AL9" s="45">
        <f t="shared" si="16"/>
        <v>-2451.42</v>
      </c>
      <c r="AM9" s="45">
        <f t="shared" si="16"/>
        <v>-4093.31</v>
      </c>
      <c r="AN9" s="45">
        <f t="shared" si="16"/>
        <v>-2250.77</v>
      </c>
      <c r="AO9" s="45">
        <f t="shared" ref="AO9" si="17">SUM(AO10:AO15)</f>
        <v>-1365.34</v>
      </c>
      <c r="AP9" s="44" t="s">
        <v>59</v>
      </c>
      <c r="AQ9" s="44" t="s">
        <v>141</v>
      </c>
      <c r="BK9" s="44" t="s">
        <v>59</v>
      </c>
      <c r="BL9" s="44" t="s">
        <v>141</v>
      </c>
    </row>
    <row r="10" spans="1:64" x14ac:dyDescent="0.25">
      <c r="A10" s="13" t="s">
        <v>4</v>
      </c>
      <c r="B10" s="13" t="s">
        <v>142</v>
      </c>
      <c r="C10" s="6">
        <v>-861.67000000000007</v>
      </c>
      <c r="D10" s="6">
        <v>-844.88</v>
      </c>
      <c r="E10" s="7">
        <v>-829.68</v>
      </c>
      <c r="F10" s="6">
        <v>-982.88000000000011</v>
      </c>
      <c r="G10" s="6">
        <v>-958.33999999999992</v>
      </c>
      <c r="H10" s="6">
        <f>+'Spr. z Całk. Dochodów 1'!H10-I10</f>
        <v>-961.00000000000011</v>
      </c>
      <c r="I10" s="6">
        <v>-970.39</v>
      </c>
      <c r="J10" s="6">
        <v>-1505.37</v>
      </c>
      <c r="K10" s="6">
        <v>-1457.2300000000005</v>
      </c>
      <c r="L10" s="6">
        <v>-1593.9899999999998</v>
      </c>
      <c r="M10" s="7">
        <v>-1456.92</v>
      </c>
      <c r="N10" s="6">
        <v>-1143.2900000000004</v>
      </c>
      <c r="O10" s="6">
        <v>-1153.0299999999997</v>
      </c>
      <c r="P10" s="6">
        <v>-963.00000000000023</v>
      </c>
      <c r="Q10" s="6">
        <v>-1136.6099999999999</v>
      </c>
      <c r="R10" s="6">
        <f>+'Spr. z Całk. Dochodów 1'!R10-'Spr. z Całk. Dochodów 1'!S10</f>
        <v>-1226.9999999999995</v>
      </c>
      <c r="S10" s="6">
        <v>-1204.04</v>
      </c>
      <c r="T10" s="6">
        <v>-1049.4000000000001</v>
      </c>
      <c r="U10" s="7">
        <v>-1380.42</v>
      </c>
      <c r="V10" s="7">
        <v>-2274.3999999999996</v>
      </c>
      <c r="W10" s="7">
        <v>-1646.3200000000002</v>
      </c>
      <c r="X10" s="7">
        <v>-1251.4399999999998</v>
      </c>
      <c r="Y10" s="7">
        <v>-1127.99</v>
      </c>
      <c r="Z10" s="7">
        <v>-1083.7700000000004</v>
      </c>
      <c r="AA10" s="7">
        <v>-1091.6299999999999</v>
      </c>
      <c r="AB10" s="7">
        <v>-1043.93</v>
      </c>
      <c r="AC10" s="7">
        <v>-995.56</v>
      </c>
      <c r="AD10" s="7">
        <v>-356.65000000000009</v>
      </c>
      <c r="AE10" s="7">
        <v>-1112.7800000000002</v>
      </c>
      <c r="AF10" s="7">
        <v>-1230.5799999999997</v>
      </c>
      <c r="AG10" s="7">
        <v>-1317.91</v>
      </c>
      <c r="AH10" s="7">
        <v>-984.48</v>
      </c>
      <c r="AI10" s="7">
        <v>-456.06000000000006</v>
      </c>
      <c r="AJ10" s="7">
        <v>-147.16999999999996</v>
      </c>
      <c r="AK10" s="7">
        <v>-796.48</v>
      </c>
      <c r="AL10" s="7">
        <v>-505.17000000000007</v>
      </c>
      <c r="AM10" s="7">
        <v>-540.86</v>
      </c>
      <c r="AN10" s="7">
        <v>-421.1</v>
      </c>
      <c r="AO10" s="7">
        <v>-411.03</v>
      </c>
      <c r="AP10" s="13" t="s">
        <v>4</v>
      </c>
      <c r="AQ10" s="13" t="s">
        <v>142</v>
      </c>
      <c r="BK10" s="13" t="s">
        <v>4</v>
      </c>
      <c r="BL10" s="13" t="s">
        <v>142</v>
      </c>
    </row>
    <row r="11" spans="1:64" x14ac:dyDescent="0.25">
      <c r="A11" s="13" t="s">
        <v>44</v>
      </c>
      <c r="B11" s="13" t="s">
        <v>143</v>
      </c>
      <c r="C11" s="6">
        <v>-1.8599999999999994</v>
      </c>
      <c r="D11" s="6">
        <v>-17.79</v>
      </c>
      <c r="E11" s="7">
        <v>-14.04</v>
      </c>
      <c r="F11" s="6">
        <v>-11.930000000000007</v>
      </c>
      <c r="G11" s="6">
        <v>-23.97</v>
      </c>
      <c r="H11" s="6">
        <f>+'Spr. z Całk. Dochodów 1'!H11-I11</f>
        <v>-25.46</v>
      </c>
      <c r="I11" s="6">
        <v>-15.79</v>
      </c>
      <c r="J11" s="6">
        <v>-25.239999999999995</v>
      </c>
      <c r="K11" s="6">
        <v>-20.43</v>
      </c>
      <c r="L11" s="6">
        <v>-33.19</v>
      </c>
      <c r="M11" s="7">
        <v>-17.13</v>
      </c>
      <c r="N11" s="6">
        <v>-34.950000000000003</v>
      </c>
      <c r="O11" s="6">
        <v>-32.74</v>
      </c>
      <c r="P11" s="6">
        <v>-18.669999999999998</v>
      </c>
      <c r="Q11" s="6">
        <v>-18.010000000000002</v>
      </c>
      <c r="R11" s="6">
        <f>+'Spr. z Całk. Dochodów 1'!R11-'Spr. z Całk. Dochodów 1'!S11</f>
        <v>-29.46</v>
      </c>
      <c r="S11" s="6">
        <v>-26.35</v>
      </c>
      <c r="T11" s="6">
        <v>-17.740000000000002</v>
      </c>
      <c r="U11" s="7">
        <v>-13.26</v>
      </c>
      <c r="V11" s="7">
        <v>-25.089999999999989</v>
      </c>
      <c r="W11" s="7">
        <v>-30.89</v>
      </c>
      <c r="X11" s="7">
        <v>-59.08</v>
      </c>
      <c r="Y11" s="7">
        <v>-34.64</v>
      </c>
      <c r="Z11" s="7">
        <v>-27.910000000000011</v>
      </c>
      <c r="AA11" s="7">
        <v>-24.079999999999991</v>
      </c>
      <c r="AB11" s="7">
        <v>-29.92</v>
      </c>
      <c r="AC11" s="7">
        <v>-27.96</v>
      </c>
      <c r="AD11" s="7">
        <v>-58.27000000000001</v>
      </c>
      <c r="AE11" s="7">
        <v>-43.019999999999982</v>
      </c>
      <c r="AF11" s="7">
        <v>-62.140000000000015</v>
      </c>
      <c r="AG11" s="7">
        <v>-94.44</v>
      </c>
      <c r="AH11" s="7">
        <v>-88.38000000000001</v>
      </c>
      <c r="AI11" s="7">
        <v>-69.239999999999995</v>
      </c>
      <c r="AJ11" s="7">
        <v>-34.930000000000007</v>
      </c>
      <c r="AK11" s="7">
        <v>-19.63</v>
      </c>
      <c r="AL11" s="7">
        <v>-14.149999999999991</v>
      </c>
      <c r="AM11" s="7">
        <v>-28.380000000000003</v>
      </c>
      <c r="AN11" s="7">
        <v>-30.119999999999997</v>
      </c>
      <c r="AO11" s="7">
        <v>-21.17</v>
      </c>
      <c r="AP11" s="13" t="s">
        <v>44</v>
      </c>
      <c r="AQ11" s="13" t="s">
        <v>143</v>
      </c>
      <c r="BK11" s="13" t="s">
        <v>44</v>
      </c>
      <c r="BL11" s="13" t="s">
        <v>143</v>
      </c>
    </row>
    <row r="12" spans="1:64" x14ac:dyDescent="0.25">
      <c r="A12" s="15" t="s">
        <v>38</v>
      </c>
      <c r="B12" s="15" t="s">
        <v>144</v>
      </c>
      <c r="C12" s="6">
        <v>-3957.9300000000003</v>
      </c>
      <c r="D12" s="6">
        <v>-4657.25</v>
      </c>
      <c r="E12" s="7">
        <v>-4520.07</v>
      </c>
      <c r="F12" s="6">
        <v>-6263.84</v>
      </c>
      <c r="G12" s="6">
        <v>-8398.8199999999979</v>
      </c>
      <c r="H12" s="6">
        <f>+'Spr. z Całk. Dochodów 1'!H12-I12</f>
        <v>-7281.55</v>
      </c>
      <c r="I12" s="6">
        <v>-5376.64</v>
      </c>
      <c r="J12" s="6">
        <v>-5586.9</v>
      </c>
      <c r="K12" s="6">
        <v>-4646.47</v>
      </c>
      <c r="L12" s="6">
        <v>-3699.7</v>
      </c>
      <c r="M12" s="7">
        <v>-3660.5</v>
      </c>
      <c r="N12" s="6">
        <v>-4708.1200000000008</v>
      </c>
      <c r="O12" s="6">
        <v>-4583.4700000000012</v>
      </c>
      <c r="P12" s="6">
        <v>-6391.1099999999988</v>
      </c>
      <c r="Q12" s="6">
        <v>-2883.02</v>
      </c>
      <c r="R12" s="6">
        <f>+'Spr. z Całk. Dochodów 1'!R12-'Spr. z Całk. Dochodów 1'!S12</f>
        <v>-2476.7399999999998</v>
      </c>
      <c r="S12" s="6">
        <v>-1886.8100000000004</v>
      </c>
      <c r="T12" s="6">
        <v>-1625.8899999999999</v>
      </c>
      <c r="U12" s="7">
        <v>-1927.77</v>
      </c>
      <c r="V12" s="7">
        <v>-2358.3900000000003</v>
      </c>
      <c r="W12" s="7">
        <v>-2579.8799999999992</v>
      </c>
      <c r="X12" s="7">
        <v>-2535.8300000000004</v>
      </c>
      <c r="Y12" s="7">
        <v>-1856.73</v>
      </c>
      <c r="Z12" s="7">
        <v>-2119.4500000000007</v>
      </c>
      <c r="AA12" s="7">
        <v>-2055.4899999999998</v>
      </c>
      <c r="AB12" s="7">
        <v>-2329.0200000000004</v>
      </c>
      <c r="AC12" s="7">
        <v>-1980.16</v>
      </c>
      <c r="AD12" s="7">
        <v>-2322.2300000000023</v>
      </c>
      <c r="AE12" s="7">
        <v>-3231.4199999999992</v>
      </c>
      <c r="AF12" s="7">
        <v>-3126.6000000000004</v>
      </c>
      <c r="AG12" s="7">
        <v>-2837.54</v>
      </c>
      <c r="AH12" s="7">
        <v>-1507.4100000000008</v>
      </c>
      <c r="AI12" s="7">
        <v>-2231.1499999999996</v>
      </c>
      <c r="AJ12" s="7">
        <v>-796.91000000000031</v>
      </c>
      <c r="AK12" s="7">
        <v>-2289.1</v>
      </c>
      <c r="AL12" s="7">
        <v>-1209.6300000000001</v>
      </c>
      <c r="AM12" s="7">
        <v>-2532.66</v>
      </c>
      <c r="AN12" s="7">
        <v>-1081.18</v>
      </c>
      <c r="AO12" s="7">
        <v>-586.30999999999995</v>
      </c>
      <c r="AP12" s="15" t="s">
        <v>38</v>
      </c>
      <c r="AQ12" s="15" t="s">
        <v>144</v>
      </c>
      <c r="BK12" s="15" t="s">
        <v>38</v>
      </c>
      <c r="BL12" s="15" t="s">
        <v>144</v>
      </c>
    </row>
    <row r="13" spans="1:64" x14ac:dyDescent="0.25">
      <c r="A13" s="13" t="s">
        <v>45</v>
      </c>
      <c r="B13" s="13" t="s">
        <v>145</v>
      </c>
      <c r="C13" s="6">
        <v>-1413.9199999999996</v>
      </c>
      <c r="D13" s="6">
        <v>-1333.4</v>
      </c>
      <c r="E13" s="7">
        <v>-1480.83</v>
      </c>
      <c r="F13" s="6">
        <v>-1764.42</v>
      </c>
      <c r="G13" s="6">
        <v>-1733.3199999999997</v>
      </c>
      <c r="H13" s="6">
        <f>+'Spr. z Całk. Dochodów 1'!H13-I13</f>
        <v>-1672.4499999999998</v>
      </c>
      <c r="I13" s="6">
        <v>-1752.42</v>
      </c>
      <c r="J13" s="6">
        <v>-1554.9</v>
      </c>
      <c r="K13" s="6">
        <v>-1276.94</v>
      </c>
      <c r="L13" s="6">
        <v>-1263.1200000000001</v>
      </c>
      <c r="M13" s="7">
        <v>-1178.22</v>
      </c>
      <c r="N13" s="6">
        <v>-1097.9799999999996</v>
      </c>
      <c r="O13" s="6">
        <v>-947.26000000000022</v>
      </c>
      <c r="P13" s="6">
        <v>-1433.3099999999997</v>
      </c>
      <c r="Q13" s="6">
        <v>-1252.1400000000001</v>
      </c>
      <c r="R13" s="6">
        <f>+'Spr. z Całk. Dochodów 1'!R13-'Spr. z Całk. Dochodów 1'!S13</f>
        <v>-1450.67</v>
      </c>
      <c r="S13" s="6">
        <v>-1287.21</v>
      </c>
      <c r="T13" s="6">
        <v>-1418.7000000000003</v>
      </c>
      <c r="U13" s="7">
        <v>-1443.6</v>
      </c>
      <c r="V13" s="7">
        <v>-1352.5199999999995</v>
      </c>
      <c r="W13" s="7">
        <v>-1798.6600000000003</v>
      </c>
      <c r="X13" s="7">
        <v>-1739.0400000000002</v>
      </c>
      <c r="Y13" s="7">
        <v>-1710.07</v>
      </c>
      <c r="Z13" s="7">
        <v>-1511.9899999999998</v>
      </c>
      <c r="AA13" s="7">
        <v>-1687.7400000000002</v>
      </c>
      <c r="AB13" s="7">
        <v>-1690.6699999999998</v>
      </c>
      <c r="AC13" s="7">
        <v>-1784.47</v>
      </c>
      <c r="AD13" s="7">
        <v>-1679.389999999999</v>
      </c>
      <c r="AE13" s="7">
        <v>-1486.8700000000003</v>
      </c>
      <c r="AF13" s="7">
        <v>-2225.12</v>
      </c>
      <c r="AG13" s="7">
        <v>-1784.19</v>
      </c>
      <c r="AH13" s="7">
        <v>-1424.6900000000005</v>
      </c>
      <c r="AI13" s="7">
        <v>-1284.2099999999998</v>
      </c>
      <c r="AJ13" s="7">
        <v>-900.95999999999992</v>
      </c>
      <c r="AK13" s="7">
        <v>-848.32</v>
      </c>
      <c r="AL13" s="7">
        <v>-676.23999999999978</v>
      </c>
      <c r="AM13" s="7">
        <v>-958.21</v>
      </c>
      <c r="AN13" s="7">
        <v>-696.96</v>
      </c>
      <c r="AO13" s="7">
        <v>-304.31</v>
      </c>
      <c r="AP13" s="13" t="s">
        <v>45</v>
      </c>
      <c r="AQ13" s="13" t="s">
        <v>145</v>
      </c>
      <c r="BK13" s="13" t="s">
        <v>45</v>
      </c>
      <c r="BL13" s="13" t="s">
        <v>145</v>
      </c>
    </row>
    <row r="14" spans="1:64" x14ac:dyDescent="0.25">
      <c r="A14" s="13" t="s">
        <v>46</v>
      </c>
      <c r="B14" s="13" t="s">
        <v>146</v>
      </c>
      <c r="C14" s="6">
        <v>-0.5</v>
      </c>
      <c r="D14" s="6">
        <v>-2.11</v>
      </c>
      <c r="E14" s="7">
        <v>-0.43</v>
      </c>
      <c r="F14" s="6">
        <v>-1.7999999999999998</v>
      </c>
      <c r="G14" s="6">
        <v>-3.0300000000000002</v>
      </c>
      <c r="H14" s="6">
        <f>+'Spr. z Całk. Dochodów 1'!H14-I14</f>
        <v>-1.1099999999999999</v>
      </c>
      <c r="I14" s="6">
        <v>-0.6</v>
      </c>
      <c r="J14" s="6">
        <v>-1.7800000000000002</v>
      </c>
      <c r="K14" s="6">
        <v>-1.1299999999999999</v>
      </c>
      <c r="L14" s="6">
        <v>-2.23</v>
      </c>
      <c r="M14" s="7">
        <v>-1.27</v>
      </c>
      <c r="N14" s="6">
        <v>-4.13</v>
      </c>
      <c r="O14" s="6">
        <v>-2.5100000000000002</v>
      </c>
      <c r="P14" s="6">
        <v>-3.6</v>
      </c>
      <c r="Q14" s="6">
        <v>-0.08</v>
      </c>
      <c r="R14" s="6">
        <f>+'Spr. z Całk. Dochodów 1'!R14-'Spr. z Całk. Dochodów 1'!S14</f>
        <v>-3.9400000000000004</v>
      </c>
      <c r="S14" s="6">
        <v>-0.65999999999999992</v>
      </c>
      <c r="T14" s="6">
        <v>-0.52</v>
      </c>
      <c r="U14" s="7">
        <v>-1.24</v>
      </c>
      <c r="V14" s="7">
        <v>-1.8499999999999996</v>
      </c>
      <c r="W14" s="7">
        <v>-0.53000000000000025</v>
      </c>
      <c r="X14" s="7">
        <v>-1.65</v>
      </c>
      <c r="Y14" s="7">
        <v>-0.02</v>
      </c>
      <c r="Z14" s="7">
        <v>-1.1799999999999997</v>
      </c>
      <c r="AA14" s="7">
        <v>-2.1800000000000002</v>
      </c>
      <c r="AB14" s="7">
        <v>-3.9</v>
      </c>
      <c r="AC14" s="7">
        <v>-0.04</v>
      </c>
      <c r="AD14" s="7">
        <v>-2.86</v>
      </c>
      <c r="AE14" s="7">
        <v>-5.9499999999999993</v>
      </c>
      <c r="AF14" s="7">
        <v>-1.58</v>
      </c>
      <c r="AG14" s="7">
        <v>-1.73</v>
      </c>
      <c r="AH14" s="7">
        <v>-7.7800000000000296</v>
      </c>
      <c r="AI14" s="7">
        <v>-7.9399999999999977</v>
      </c>
      <c r="AJ14" s="7">
        <v>-328.26</v>
      </c>
      <c r="AK14" s="7">
        <v>-8.75</v>
      </c>
      <c r="AL14" s="7">
        <v>-4.18</v>
      </c>
      <c r="AM14" s="7">
        <v>-14.86</v>
      </c>
      <c r="AN14" s="7">
        <v>-1.9900000000000002</v>
      </c>
      <c r="AO14" s="7">
        <v>-0.19</v>
      </c>
      <c r="AP14" s="13" t="s">
        <v>46</v>
      </c>
      <c r="AQ14" s="13" t="s">
        <v>146</v>
      </c>
      <c r="BK14" s="13" t="s">
        <v>46</v>
      </c>
      <c r="BL14" s="13" t="s">
        <v>146</v>
      </c>
    </row>
    <row r="15" spans="1:64" ht="13.5" customHeight="1" x14ac:dyDescent="0.25">
      <c r="A15" s="15" t="s">
        <v>47</v>
      </c>
      <c r="B15" s="15" t="s">
        <v>147</v>
      </c>
      <c r="C15" s="6">
        <v>-41.78</v>
      </c>
      <c r="D15" s="6">
        <v>-28.060000000000002</v>
      </c>
      <c r="E15" s="7">
        <v>-55.94</v>
      </c>
      <c r="F15" s="6">
        <v>-31.700000000000003</v>
      </c>
      <c r="G15" s="6">
        <v>-45.199999999999996</v>
      </c>
      <c r="H15" s="6">
        <f>+'Spr. z Całk. Dochodów 1'!H15-I15</f>
        <v>-31.439999999999998</v>
      </c>
      <c r="I15" s="6">
        <v>-17.68</v>
      </c>
      <c r="J15" s="6">
        <v>-34.53</v>
      </c>
      <c r="K15" s="6">
        <v>-22.900000000000002</v>
      </c>
      <c r="L15" s="6">
        <v>-10</v>
      </c>
      <c r="M15" s="7">
        <v>-6.16</v>
      </c>
      <c r="N15" s="6">
        <v>-9.5399999999999991</v>
      </c>
      <c r="O15" s="6">
        <v>-7.5600000000000023</v>
      </c>
      <c r="P15" s="6">
        <v>-5.9699999999999989</v>
      </c>
      <c r="Q15" s="6">
        <v>-20.92</v>
      </c>
      <c r="R15" s="6">
        <f>+'Spr. z Całk. Dochodów 1'!R15-'Spr. z Całk. Dochodów 1'!S15</f>
        <v>-35.379999999999995</v>
      </c>
      <c r="S15" s="6">
        <v>-32.620000000000005</v>
      </c>
      <c r="T15" s="6">
        <v>-43.8</v>
      </c>
      <c r="U15" s="7">
        <v>-14.39</v>
      </c>
      <c r="V15" s="7">
        <v>-4.18</v>
      </c>
      <c r="W15" s="7">
        <v>-12.740000000000002</v>
      </c>
      <c r="X15" s="7">
        <v>-11.299999999999999</v>
      </c>
      <c r="Y15" s="7">
        <v>-12.88</v>
      </c>
      <c r="Z15" s="7">
        <v>-12.419999999999987</v>
      </c>
      <c r="AA15" s="7">
        <v>-32.690000000000005</v>
      </c>
      <c r="AB15" s="7">
        <v>-12.32</v>
      </c>
      <c r="AC15" s="7">
        <v>-33.92</v>
      </c>
      <c r="AD15" s="7">
        <v>-217.61999999999998</v>
      </c>
      <c r="AE15" s="7">
        <v>-62.02000000000001</v>
      </c>
      <c r="AF15" s="7">
        <v>-13.879999999999999</v>
      </c>
      <c r="AG15" s="7">
        <v>-18.8</v>
      </c>
      <c r="AH15" s="7">
        <v>-42.940000000000012</v>
      </c>
      <c r="AI15" s="7">
        <v>-31.42</v>
      </c>
      <c r="AJ15" s="7">
        <v>-1.4600000000000009</v>
      </c>
      <c r="AK15" s="7">
        <v>-10.43</v>
      </c>
      <c r="AL15" s="7">
        <v>-42.05</v>
      </c>
      <c r="AM15" s="7">
        <v>-18.340000000000003</v>
      </c>
      <c r="AN15" s="7">
        <v>-19.420000000000002</v>
      </c>
      <c r="AO15" s="7">
        <v>-42.33</v>
      </c>
      <c r="AP15" s="15" t="s">
        <v>47</v>
      </c>
      <c r="AQ15" s="15" t="s">
        <v>147</v>
      </c>
      <c r="BK15" s="15" t="s">
        <v>47</v>
      </c>
      <c r="BL15" s="15" t="s">
        <v>147</v>
      </c>
    </row>
    <row r="16" spans="1:64" x14ac:dyDescent="0.25">
      <c r="A16" s="44" t="s">
        <v>155</v>
      </c>
      <c r="B16" s="44" t="s">
        <v>150</v>
      </c>
      <c r="C16" s="45">
        <f t="shared" ref="C16" si="18">+C6+C9</f>
        <v>-687.30999999999767</v>
      </c>
      <c r="D16" s="45">
        <f t="shared" ref="D16:E16" si="19">+D6+D9</f>
        <v>349.52000000000044</v>
      </c>
      <c r="E16" s="45">
        <f t="shared" si="19"/>
        <v>-209.1899999999996</v>
      </c>
      <c r="F16" s="45">
        <f t="shared" ref="F16:G16" si="20">+F6+F9</f>
        <v>-2324.9999999999991</v>
      </c>
      <c r="G16" s="45">
        <f t="shared" si="20"/>
        <v>2712.6800000000021</v>
      </c>
      <c r="H16" s="45">
        <f t="shared" ref="H16:I16" si="21">+H6+H9</f>
        <v>-148.07000000000153</v>
      </c>
      <c r="I16" s="45">
        <f t="shared" si="21"/>
        <v>-270.15000000000146</v>
      </c>
      <c r="J16" s="45">
        <f t="shared" ref="J16:K16" si="22">+J6+J9</f>
        <v>-795.35000000000218</v>
      </c>
      <c r="K16" s="45">
        <f t="shared" si="22"/>
        <v>-409.88000000000102</v>
      </c>
      <c r="L16" s="45">
        <f t="shared" ref="L16:M16" si="23">+L6+L9</f>
        <v>-1554.3799999999992</v>
      </c>
      <c r="M16" s="45">
        <f t="shared" si="23"/>
        <v>-607.11000000000058</v>
      </c>
      <c r="N16" s="45">
        <f t="shared" ref="N16:S16" si="24">+N9+N6</f>
        <v>-763.03000000000338</v>
      </c>
      <c r="O16" s="45">
        <f t="shared" si="24"/>
        <v>1056.1399999999994</v>
      </c>
      <c r="P16" s="45">
        <f t="shared" si="24"/>
        <v>1252.7700000000023</v>
      </c>
      <c r="Q16" s="45">
        <f t="shared" si="24"/>
        <v>1061.3500000000004</v>
      </c>
      <c r="R16" s="45">
        <f t="shared" si="24"/>
        <v>1116.4000000000005</v>
      </c>
      <c r="S16" s="45">
        <f t="shared" si="24"/>
        <v>584.86000000000058</v>
      </c>
      <c r="T16" s="45">
        <f t="shared" ref="T16:AN16" si="25">+T9+T6</f>
        <v>27.989999999999782</v>
      </c>
      <c r="U16" s="45">
        <f t="shared" si="25"/>
        <v>-628.76999999999953</v>
      </c>
      <c r="V16" s="45">
        <f t="shared" si="25"/>
        <v>-1248.2699999999995</v>
      </c>
      <c r="W16" s="45">
        <f t="shared" si="25"/>
        <v>-1153.8800000000001</v>
      </c>
      <c r="X16" s="45">
        <f t="shared" si="25"/>
        <v>-1154.04</v>
      </c>
      <c r="Y16" s="45">
        <f t="shared" si="25"/>
        <v>-1383.3700000000008</v>
      </c>
      <c r="Z16" s="45">
        <f t="shared" si="25"/>
        <v>-939.6800000000012</v>
      </c>
      <c r="AA16" s="45">
        <f t="shared" si="25"/>
        <v>-518.0600000000004</v>
      </c>
      <c r="AB16" s="45">
        <f t="shared" si="25"/>
        <v>-106.97999999999956</v>
      </c>
      <c r="AC16" s="45">
        <f t="shared" si="25"/>
        <v>-362.72000000000116</v>
      </c>
      <c r="AD16" s="45">
        <f t="shared" si="25"/>
        <v>-775.98999999999842</v>
      </c>
      <c r="AE16" s="45">
        <f t="shared" si="25"/>
        <v>-525.85999999999967</v>
      </c>
      <c r="AF16" s="45">
        <f t="shared" si="25"/>
        <v>183.11999999999989</v>
      </c>
      <c r="AG16" s="45">
        <f t="shared" si="25"/>
        <v>578.36999999999989</v>
      </c>
      <c r="AH16" s="45">
        <f t="shared" si="25"/>
        <v>537.00999999999885</v>
      </c>
      <c r="AI16" s="45">
        <f t="shared" si="25"/>
        <v>586.22000000000071</v>
      </c>
      <c r="AJ16" s="45">
        <f t="shared" si="25"/>
        <v>923.21999999999935</v>
      </c>
      <c r="AK16" s="45">
        <f t="shared" si="25"/>
        <v>951.60000000000036</v>
      </c>
      <c r="AL16" s="45">
        <f t="shared" si="25"/>
        <v>2159.5</v>
      </c>
      <c r="AM16" s="45">
        <f t="shared" si="25"/>
        <v>616.23000000000093</v>
      </c>
      <c r="AN16" s="45">
        <f t="shared" si="25"/>
        <v>300.08000000000038</v>
      </c>
      <c r="AO16" s="45">
        <f t="shared" ref="AO16" si="26">+AO9+AO6</f>
        <v>451.1099999999999</v>
      </c>
      <c r="AP16" s="44" t="s">
        <v>155</v>
      </c>
      <c r="AQ16" s="44" t="s">
        <v>150</v>
      </c>
      <c r="BK16" s="44" t="s">
        <v>155</v>
      </c>
      <c r="BL16" s="44" t="s">
        <v>150</v>
      </c>
    </row>
    <row r="17" spans="1:64" x14ac:dyDescent="0.25">
      <c r="A17" s="13" t="s">
        <v>1</v>
      </c>
      <c r="B17" s="13" t="s">
        <v>111</v>
      </c>
      <c r="C17" s="6">
        <v>341.32000000000005</v>
      </c>
      <c r="D17" s="6">
        <v>295.01</v>
      </c>
      <c r="E17" s="7">
        <v>280.02</v>
      </c>
      <c r="F17" s="6">
        <v>352.31999999999994</v>
      </c>
      <c r="G17" s="6">
        <v>357.82000000000005</v>
      </c>
      <c r="H17" s="6">
        <f>+'Spr. z Całk. Dochodów 1'!H17-I17</f>
        <v>348.89</v>
      </c>
      <c r="I17" s="6">
        <v>345.77</v>
      </c>
      <c r="J17" s="6">
        <v>348.30000000000018</v>
      </c>
      <c r="K17" s="6">
        <v>344.02999999999986</v>
      </c>
      <c r="L17" s="6">
        <v>406.40000000000003</v>
      </c>
      <c r="M17" s="7">
        <v>356.43</v>
      </c>
      <c r="N17" s="6">
        <v>2.2899999999999636</v>
      </c>
      <c r="O17" s="6">
        <v>813.72</v>
      </c>
      <c r="P17" s="6">
        <v>131.76000000000002</v>
      </c>
      <c r="Q17" s="6">
        <v>134.97</v>
      </c>
      <c r="R17" s="6">
        <f>+'Spr. z Całk. Dochodów 1'!R17-'Spr. z Całk. Dochodów 1'!S17</f>
        <v>229.11</v>
      </c>
      <c r="S17" s="6">
        <v>209.14000000000004</v>
      </c>
      <c r="T17" s="6">
        <v>47.249999999999972</v>
      </c>
      <c r="U17" s="7">
        <v>211.46</v>
      </c>
      <c r="V17" s="7">
        <v>205.76999999999998</v>
      </c>
      <c r="W17" s="7">
        <v>210.17000000000007</v>
      </c>
      <c r="X17" s="7">
        <v>219.14999999999998</v>
      </c>
      <c r="Y17" s="7">
        <v>143.75</v>
      </c>
      <c r="Z17" s="7">
        <v>927.9699999999998</v>
      </c>
      <c r="AA17" s="7">
        <v>667.57999999999993</v>
      </c>
      <c r="AB17" s="7">
        <v>1134.1400000000001</v>
      </c>
      <c r="AC17" s="7">
        <v>214.26</v>
      </c>
      <c r="AD17" s="7">
        <v>1426.9899999999993</v>
      </c>
      <c r="AE17" s="7">
        <v>138.90000000000009</v>
      </c>
      <c r="AF17" s="7">
        <v>2640.0299999999997</v>
      </c>
      <c r="AG17" s="7">
        <v>138.44</v>
      </c>
      <c r="AH17" s="7">
        <v>27.53</v>
      </c>
      <c r="AI17" s="7">
        <v>27.11</v>
      </c>
      <c r="AJ17" s="7">
        <v>63.75</v>
      </c>
      <c r="AK17" s="7">
        <v>63.3</v>
      </c>
      <c r="AL17" s="7">
        <v>44.649999999999977</v>
      </c>
      <c r="AM17" s="7">
        <v>188.61</v>
      </c>
      <c r="AN17" s="7">
        <v>72.959999999999994</v>
      </c>
      <c r="AO17" s="7">
        <v>3.59</v>
      </c>
      <c r="AP17" s="13" t="s">
        <v>1</v>
      </c>
      <c r="AQ17" s="13" t="s">
        <v>111</v>
      </c>
      <c r="BK17" s="13" t="s">
        <v>1</v>
      </c>
      <c r="BL17" s="13" t="s">
        <v>111</v>
      </c>
    </row>
    <row r="18" spans="1:64" s="3" customFormat="1" x14ac:dyDescent="0.25">
      <c r="A18" s="15" t="s">
        <v>48</v>
      </c>
      <c r="B18" s="15" t="s">
        <v>112</v>
      </c>
      <c r="C18" s="6">
        <v>-8.5100000000000016</v>
      </c>
      <c r="D18" s="6">
        <v>-5.2799999999999994</v>
      </c>
      <c r="E18" s="7">
        <v>-6.49</v>
      </c>
      <c r="F18" s="6">
        <v>-218.52</v>
      </c>
      <c r="G18" s="6">
        <v>-27.4</v>
      </c>
      <c r="H18" s="6">
        <f>+'Spr. z Całk. Dochodów 1'!H18-I18</f>
        <v>-8.120000000000001</v>
      </c>
      <c r="I18" s="6">
        <v>-7.52</v>
      </c>
      <c r="J18" s="6">
        <v>-12573.24</v>
      </c>
      <c r="K18" s="6">
        <v>2.75</v>
      </c>
      <c r="L18" s="6">
        <v>-84.28</v>
      </c>
      <c r="M18" s="7">
        <v>-4.17</v>
      </c>
      <c r="N18" s="6">
        <v>1176.4000000000001</v>
      </c>
      <c r="O18" s="6">
        <v>-1566.49</v>
      </c>
      <c r="P18" s="6">
        <v>-197.07000000000002</v>
      </c>
      <c r="Q18" s="6">
        <v>-109.4</v>
      </c>
      <c r="R18" s="6">
        <f>+'Spr. z Całk. Dochodów 1'!R18-'Spr. z Całk. Dochodów 1'!S18</f>
        <v>-10.920000000000002</v>
      </c>
      <c r="S18" s="6">
        <v>-17.11</v>
      </c>
      <c r="T18" s="6">
        <v>-6.129999999999999</v>
      </c>
      <c r="U18" s="7">
        <v>-3.16</v>
      </c>
      <c r="V18" s="7">
        <v>-18.090000000000032</v>
      </c>
      <c r="W18" s="7">
        <v>-152.1</v>
      </c>
      <c r="X18" s="7">
        <v>-90.69</v>
      </c>
      <c r="Y18" s="7">
        <v>-5.28</v>
      </c>
      <c r="Z18" s="7">
        <v>-129.20999999999998</v>
      </c>
      <c r="AA18" s="7">
        <v>22</v>
      </c>
      <c r="AB18" s="7">
        <v>1030.54</v>
      </c>
      <c r="AC18" s="7">
        <v>-1142.05</v>
      </c>
      <c r="AD18" s="7">
        <v>-243.24</v>
      </c>
      <c r="AE18" s="7">
        <v>-20.879999999999995</v>
      </c>
      <c r="AF18" s="7">
        <v>-7.5700000000000074</v>
      </c>
      <c r="AG18" s="7">
        <v>-118.05</v>
      </c>
      <c r="AH18" s="7">
        <v>-3285.41</v>
      </c>
      <c r="AI18" s="7">
        <v>-898.73</v>
      </c>
      <c r="AJ18" s="7">
        <v>-873.85</v>
      </c>
      <c r="AK18" s="7">
        <v>-84.14</v>
      </c>
      <c r="AL18" s="7">
        <v>-2495.37</v>
      </c>
      <c r="AM18" s="7">
        <v>-225.32999999999998</v>
      </c>
      <c r="AN18" s="7">
        <v>22.189999999999998</v>
      </c>
      <c r="AO18" s="7">
        <v>-36.049999999999997</v>
      </c>
      <c r="AP18" s="15" t="s">
        <v>48</v>
      </c>
      <c r="AQ18" s="15" t="s">
        <v>112</v>
      </c>
      <c r="BK18" s="15" t="s">
        <v>48</v>
      </c>
      <c r="BL18" s="15" t="s">
        <v>112</v>
      </c>
    </row>
    <row r="19" spans="1:64" x14ac:dyDescent="0.25">
      <c r="A19" s="44" t="s">
        <v>154</v>
      </c>
      <c r="B19" s="44" t="s">
        <v>151</v>
      </c>
      <c r="C19" s="45">
        <f t="shared" ref="C19" si="27">+C18+C17+C16</f>
        <v>-354.49999999999761</v>
      </c>
      <c r="D19" s="45">
        <f t="shared" ref="D19:E19" si="28">+D18+D17+D16</f>
        <v>639.25000000000045</v>
      </c>
      <c r="E19" s="45">
        <f t="shared" si="28"/>
        <v>64.340000000000373</v>
      </c>
      <c r="F19" s="45">
        <f t="shared" ref="F19:G19" si="29">+F18+F17+F16</f>
        <v>-2191.1999999999994</v>
      </c>
      <c r="G19" s="45">
        <f t="shared" si="29"/>
        <v>3043.1000000000022</v>
      </c>
      <c r="H19" s="45">
        <f t="shared" ref="H19:I19" si="30">+H18+H17+H16</f>
        <v>192.69999999999845</v>
      </c>
      <c r="I19" s="45">
        <f t="shared" si="30"/>
        <v>68.099999999998545</v>
      </c>
      <c r="J19" s="45">
        <f t="shared" ref="J19:K19" si="31">+J18+J17+J16</f>
        <v>-13020.29</v>
      </c>
      <c r="K19" s="45">
        <f t="shared" si="31"/>
        <v>-63.10000000000116</v>
      </c>
      <c r="L19" s="45">
        <f t="shared" ref="L19:M19" si="32">+L18+L17+L16</f>
        <v>-1232.2599999999993</v>
      </c>
      <c r="M19" s="45">
        <f t="shared" si="32"/>
        <v>-254.85000000000059</v>
      </c>
      <c r="N19" s="45">
        <f t="shared" ref="N19:S19" si="33">+N18+N17+N16</f>
        <v>415.65999999999667</v>
      </c>
      <c r="O19" s="45">
        <f t="shared" si="33"/>
        <v>303.36999999999944</v>
      </c>
      <c r="P19" s="45">
        <f t="shared" si="33"/>
        <v>1187.4600000000023</v>
      </c>
      <c r="Q19" s="45">
        <f t="shared" si="33"/>
        <v>1086.9200000000003</v>
      </c>
      <c r="R19" s="45">
        <f t="shared" si="33"/>
        <v>1334.5900000000006</v>
      </c>
      <c r="S19" s="45">
        <f t="shared" si="33"/>
        <v>776.89000000000055</v>
      </c>
      <c r="T19" s="45">
        <f t="shared" ref="T19:AN19" si="34">+T18+T17+T16</f>
        <v>69.109999999999758</v>
      </c>
      <c r="U19" s="45">
        <f t="shared" si="34"/>
        <v>-420.46999999999952</v>
      </c>
      <c r="V19" s="45">
        <f t="shared" si="34"/>
        <v>-1060.5899999999997</v>
      </c>
      <c r="W19" s="45">
        <f t="shared" si="34"/>
        <v>-1095.81</v>
      </c>
      <c r="X19" s="45">
        <f t="shared" si="34"/>
        <v>-1025.58</v>
      </c>
      <c r="Y19" s="45">
        <f t="shared" si="34"/>
        <v>-1244.9000000000008</v>
      </c>
      <c r="Z19" s="45">
        <f t="shared" si="34"/>
        <v>-140.92000000000144</v>
      </c>
      <c r="AA19" s="45">
        <f t="shared" si="34"/>
        <v>171.51999999999953</v>
      </c>
      <c r="AB19" s="45">
        <f t="shared" si="34"/>
        <v>2057.7000000000007</v>
      </c>
      <c r="AC19" s="45">
        <f t="shared" si="34"/>
        <v>-1290.5100000000011</v>
      </c>
      <c r="AD19" s="45">
        <f t="shared" si="34"/>
        <v>407.7600000000009</v>
      </c>
      <c r="AE19" s="45">
        <f t="shared" si="34"/>
        <v>-407.83999999999958</v>
      </c>
      <c r="AF19" s="45">
        <f t="shared" si="34"/>
        <v>2815.5799999999995</v>
      </c>
      <c r="AG19" s="45">
        <f t="shared" si="34"/>
        <v>598.75999999999988</v>
      </c>
      <c r="AH19" s="45">
        <f t="shared" si="34"/>
        <v>-2720.8700000000008</v>
      </c>
      <c r="AI19" s="45">
        <f t="shared" si="34"/>
        <v>-285.3999999999993</v>
      </c>
      <c r="AJ19" s="45">
        <f t="shared" si="34"/>
        <v>113.11999999999932</v>
      </c>
      <c r="AK19" s="45">
        <f t="shared" si="34"/>
        <v>930.76000000000033</v>
      </c>
      <c r="AL19" s="45">
        <f t="shared" si="34"/>
        <v>-291.2199999999998</v>
      </c>
      <c r="AM19" s="45">
        <f t="shared" si="34"/>
        <v>579.5100000000009</v>
      </c>
      <c r="AN19" s="45">
        <f t="shared" si="34"/>
        <v>395.23000000000036</v>
      </c>
      <c r="AO19" s="45">
        <f t="shared" ref="AO19" si="35">+AO18+AO17+AO16</f>
        <v>418.64999999999992</v>
      </c>
      <c r="AP19" s="44" t="s">
        <v>154</v>
      </c>
      <c r="AQ19" s="44" t="s">
        <v>151</v>
      </c>
      <c r="BK19" s="44" t="s">
        <v>154</v>
      </c>
      <c r="BL19" s="44" t="s">
        <v>151</v>
      </c>
    </row>
    <row r="20" spans="1:64" ht="14.25" customHeight="1" x14ac:dyDescent="0.25">
      <c r="A20" s="15" t="s">
        <v>39</v>
      </c>
      <c r="B20" s="15" t="s">
        <v>113</v>
      </c>
      <c r="C20" s="6">
        <v>21.380000000000003</v>
      </c>
      <c r="D20" s="6">
        <v>2.99</v>
      </c>
      <c r="E20" s="7">
        <v>5.18</v>
      </c>
      <c r="F20" s="6">
        <v>46.349999999999994</v>
      </c>
      <c r="G20" s="6">
        <v>-19.32</v>
      </c>
      <c r="H20" s="6">
        <f>+'Spr. z Całk. Dochodów 1'!H20-I20</f>
        <v>10.68</v>
      </c>
      <c r="I20" s="6">
        <v>36.81</v>
      </c>
      <c r="J20" s="6">
        <v>34.67</v>
      </c>
      <c r="K20" s="6">
        <v>0</v>
      </c>
      <c r="L20" s="6">
        <v>-122.75</v>
      </c>
      <c r="M20" s="7">
        <v>122.85</v>
      </c>
      <c r="N20" s="6">
        <v>-74.94</v>
      </c>
      <c r="O20" s="6">
        <v>1.2700000000000102</v>
      </c>
      <c r="P20" s="6">
        <v>-39.47</v>
      </c>
      <c r="Q20" s="6">
        <v>206.51</v>
      </c>
      <c r="R20" s="6">
        <f>+'Spr. z Całk. Dochodów 1'!R20-'Spr. z Całk. Dochodów 1'!S20</f>
        <v>3.13</v>
      </c>
      <c r="S20" s="6">
        <v>0.91000000000000014</v>
      </c>
      <c r="T20" s="6">
        <v>-1.4500000000000002</v>
      </c>
      <c r="U20" s="7">
        <v>4.6100000000000003</v>
      </c>
      <c r="V20" s="7">
        <v>175.24</v>
      </c>
      <c r="W20" s="7">
        <v>-40.790000000000006</v>
      </c>
      <c r="X20" s="7">
        <v>137.9</v>
      </c>
      <c r="Y20" s="7">
        <v>13.85</v>
      </c>
      <c r="Z20" s="7">
        <v>39.120000000000005</v>
      </c>
      <c r="AA20" s="7">
        <v>9.009999999999998</v>
      </c>
      <c r="AB20" s="7">
        <v>0.13000000000000078</v>
      </c>
      <c r="AC20" s="7">
        <v>9.76</v>
      </c>
      <c r="AD20" s="7">
        <v>38.709999999999994</v>
      </c>
      <c r="AE20" s="7">
        <v>-2.5300000000000011</v>
      </c>
      <c r="AF20" s="7">
        <v>20.180000000000007</v>
      </c>
      <c r="AG20" s="7">
        <v>83.96</v>
      </c>
      <c r="AH20" s="7">
        <v>118.47</v>
      </c>
      <c r="AI20" s="7">
        <v>29.470000000000006</v>
      </c>
      <c r="AJ20" s="7">
        <v>12.630000000000003</v>
      </c>
      <c r="AK20" s="7">
        <v>33.08</v>
      </c>
      <c r="AL20" s="7">
        <v>44.300000000000004</v>
      </c>
      <c r="AM20" s="7">
        <v>-223.68</v>
      </c>
      <c r="AN20" s="7">
        <v>-7.5</v>
      </c>
      <c r="AO20" s="7">
        <v>240.9</v>
      </c>
      <c r="AP20" s="15" t="s">
        <v>39</v>
      </c>
      <c r="AQ20" s="15" t="s">
        <v>113</v>
      </c>
      <c r="BK20" s="15" t="s">
        <v>39</v>
      </c>
      <c r="BL20" s="15" t="s">
        <v>113</v>
      </c>
    </row>
    <row r="21" spans="1:64" ht="14.25" customHeight="1" x14ac:dyDescent="0.25">
      <c r="A21" s="15" t="s">
        <v>3</v>
      </c>
      <c r="B21" s="15" t="s">
        <v>114</v>
      </c>
      <c r="C21" s="6">
        <v>-40.45999999999998</v>
      </c>
      <c r="D21" s="6">
        <v>-119.19000000000001</v>
      </c>
      <c r="E21" s="7">
        <v>-86.48</v>
      </c>
      <c r="F21" s="6">
        <v>-49.639999999999986</v>
      </c>
      <c r="G21" s="6">
        <v>-184.9</v>
      </c>
      <c r="H21" s="6">
        <f>+'Spr. z Całk. Dochodów 1'!H21-I21</f>
        <v>-134.26999999999998</v>
      </c>
      <c r="I21" s="6">
        <v>-120.9</v>
      </c>
      <c r="J21" s="6">
        <v>-152.04000000000002</v>
      </c>
      <c r="K21" s="6">
        <v>-24.099999999999966</v>
      </c>
      <c r="L21" s="6">
        <v>-136.74</v>
      </c>
      <c r="M21" s="7">
        <v>-141.12</v>
      </c>
      <c r="N21" s="6">
        <v>-236.62</v>
      </c>
      <c r="O21" s="6">
        <v>-165.76</v>
      </c>
      <c r="P21" s="6">
        <v>-254.44000000000005</v>
      </c>
      <c r="Q21" s="6">
        <v>-266.39999999999998</v>
      </c>
      <c r="R21" s="6">
        <f>+'Spr. z Całk. Dochodów 1'!R21-'Spr. z Całk. Dochodów 1'!S21</f>
        <v>-389.78000000000009</v>
      </c>
      <c r="S21" s="6">
        <v>-199.04999999999995</v>
      </c>
      <c r="T21" s="6">
        <v>-313.11</v>
      </c>
      <c r="U21" s="7">
        <v>-249.48</v>
      </c>
      <c r="V21" s="7">
        <v>-266.22000000000003</v>
      </c>
      <c r="W21" s="7">
        <v>-297.27</v>
      </c>
      <c r="X21" s="7">
        <v>-237.97000000000003</v>
      </c>
      <c r="Y21" s="7">
        <v>-343.25</v>
      </c>
      <c r="Z21" s="7">
        <v>-519.45000000000005</v>
      </c>
      <c r="AA21" s="7">
        <v>-416.34000000000003</v>
      </c>
      <c r="AB21" s="7">
        <v>-555.16</v>
      </c>
      <c r="AC21" s="7">
        <v>-165.73000000000002</v>
      </c>
      <c r="AD21" s="7">
        <v>-22.850000000000023</v>
      </c>
      <c r="AE21" s="7">
        <v>-42.819999999999993</v>
      </c>
      <c r="AF21" s="7">
        <v>-66.699999999999989</v>
      </c>
      <c r="AG21" s="7">
        <v>-76.930000000000007</v>
      </c>
      <c r="AH21" s="7">
        <v>-51.980000000000004</v>
      </c>
      <c r="AI21" s="7">
        <v>76.749999999999986</v>
      </c>
      <c r="AJ21" s="7">
        <v>-134.54</v>
      </c>
      <c r="AK21" s="7">
        <v>-14.1</v>
      </c>
      <c r="AL21" s="7">
        <v>-3.7800000000000011</v>
      </c>
      <c r="AM21" s="7">
        <v>-10.079999999999998</v>
      </c>
      <c r="AN21" s="7">
        <v>-35.29</v>
      </c>
      <c r="AO21" s="7">
        <v>-16.43</v>
      </c>
      <c r="AP21" s="15" t="s">
        <v>3</v>
      </c>
      <c r="AQ21" s="15" t="s">
        <v>114</v>
      </c>
      <c r="BK21" s="15" t="s">
        <v>3</v>
      </c>
      <c r="BL21" s="15" t="s">
        <v>114</v>
      </c>
    </row>
    <row r="22" spans="1:64" s="3" customFormat="1" ht="14.25" customHeight="1" x14ac:dyDescent="0.25">
      <c r="A22" s="15" t="s">
        <v>49</v>
      </c>
      <c r="B22" s="15"/>
      <c r="C22" s="6">
        <v>0</v>
      </c>
      <c r="D22" s="6">
        <v>0</v>
      </c>
      <c r="E22" s="7">
        <v>0</v>
      </c>
      <c r="F22" s="6">
        <v>0</v>
      </c>
      <c r="G22" s="6">
        <f>+'Spr. z Całk. Dochodów 1'!G22-H22</f>
        <v>0</v>
      </c>
      <c r="H22" s="6">
        <f>+'Spr. z Całk. Dochodów 1'!H22-I22</f>
        <v>0</v>
      </c>
      <c r="I22" s="6">
        <v>0</v>
      </c>
      <c r="J22" s="6">
        <v>0</v>
      </c>
      <c r="K22" s="6">
        <v>0</v>
      </c>
      <c r="L22" s="6">
        <v>0</v>
      </c>
      <c r="M22" s="7">
        <v>0</v>
      </c>
      <c r="N22" s="6">
        <v>0</v>
      </c>
      <c r="O22" s="6">
        <v>0</v>
      </c>
      <c r="P22" s="6">
        <v>0</v>
      </c>
      <c r="Q22" s="6">
        <v>0</v>
      </c>
      <c r="R22" s="6">
        <f>+'Spr. z Całk. Dochodów 1'!R22-'Spr. z Całk. Dochodów 1'!S22</f>
        <v>-2.38</v>
      </c>
      <c r="S22" s="6">
        <v>0</v>
      </c>
      <c r="T22" s="6">
        <v>1.4699999999999998</v>
      </c>
      <c r="U22" s="7">
        <v>0.91</v>
      </c>
      <c r="V22" s="7">
        <v>-139.51999999999998</v>
      </c>
      <c r="W22" s="7">
        <v>0</v>
      </c>
      <c r="X22" s="7">
        <v>37.51</v>
      </c>
      <c r="Y22" s="7">
        <v>-0.4</v>
      </c>
      <c r="Z22" s="7">
        <v>-8.2999999999999545</v>
      </c>
      <c r="AA22" s="7">
        <v>-86.250000000000028</v>
      </c>
      <c r="AB22" s="7">
        <v>-172.85</v>
      </c>
      <c r="AC22" s="7">
        <v>0</v>
      </c>
      <c r="AD22" s="7">
        <v>70.519999999999982</v>
      </c>
      <c r="AE22" s="7">
        <v>-1.999999999998181E-2</v>
      </c>
      <c r="AF22" s="7">
        <v>-303.69</v>
      </c>
      <c r="AG22" s="7">
        <v>-83.75</v>
      </c>
      <c r="AH22" s="7">
        <v>-68.66</v>
      </c>
      <c r="AI22" s="7">
        <v>-43.81</v>
      </c>
      <c r="AJ22" s="7">
        <v>-72.680000000000007</v>
      </c>
      <c r="AK22" s="7">
        <v>-38.72</v>
      </c>
      <c r="AL22" s="7">
        <v>-46.139999999999986</v>
      </c>
      <c r="AM22" s="7">
        <v>348.59</v>
      </c>
      <c r="AN22" s="7">
        <v>0</v>
      </c>
      <c r="AO22" s="7">
        <v>0</v>
      </c>
      <c r="AP22" s="15" t="s">
        <v>49</v>
      </c>
      <c r="AQ22" s="15"/>
      <c r="BK22" s="15" t="s">
        <v>49</v>
      </c>
      <c r="BL22" s="15"/>
    </row>
    <row r="23" spans="1:64" x14ac:dyDescent="0.25">
      <c r="A23" s="44" t="s">
        <v>153</v>
      </c>
      <c r="B23" s="44" t="s">
        <v>152</v>
      </c>
      <c r="C23" s="45">
        <f t="shared" ref="C23" si="36">+C22+C21+C20+C19</f>
        <v>-373.5799999999976</v>
      </c>
      <c r="D23" s="45">
        <f t="shared" ref="D23:E23" si="37">+D22+D21+D20+D19</f>
        <v>523.05000000000041</v>
      </c>
      <c r="E23" s="45">
        <f t="shared" si="37"/>
        <v>-16.959999999999638</v>
      </c>
      <c r="F23" s="45">
        <f>+F22+F21+F20+F19</f>
        <v>-2194.4899999999993</v>
      </c>
      <c r="G23" s="45">
        <f t="shared" ref="G23" si="38">+G22+G21+G20+G19</f>
        <v>2838.8800000000024</v>
      </c>
      <c r="H23" s="45">
        <f t="shared" ref="H23:I23" si="39">+H22+H21+H20+H19</f>
        <v>69.109999999998479</v>
      </c>
      <c r="I23" s="45">
        <f t="shared" si="39"/>
        <v>-15.990000000001459</v>
      </c>
      <c r="J23" s="45">
        <f t="shared" ref="J23:K23" si="40">+J22+J21+J20+J19</f>
        <v>-13137.660000000002</v>
      </c>
      <c r="K23" s="45">
        <f t="shared" si="40"/>
        <v>-87.200000000001125</v>
      </c>
      <c r="L23" s="45">
        <f t="shared" ref="L23:M23" si="41">+L22+L21+L20+L19</f>
        <v>-1491.7499999999993</v>
      </c>
      <c r="M23" s="45">
        <f t="shared" si="41"/>
        <v>-273.12000000000057</v>
      </c>
      <c r="N23" s="45">
        <f t="shared" ref="N23:S23" si="42">SUM(N19:N22)</f>
        <v>104.09999999999667</v>
      </c>
      <c r="O23" s="45">
        <f t="shared" si="42"/>
        <v>138.87999999999943</v>
      </c>
      <c r="P23" s="45">
        <f t="shared" si="42"/>
        <v>893.55000000000223</v>
      </c>
      <c r="Q23" s="45">
        <f t="shared" si="42"/>
        <v>1027.0300000000002</v>
      </c>
      <c r="R23" s="45">
        <f t="shared" si="42"/>
        <v>945.56000000000063</v>
      </c>
      <c r="S23" s="45">
        <f t="shared" si="42"/>
        <v>578.75000000000057</v>
      </c>
      <c r="T23" s="45">
        <f t="shared" ref="T23:AN23" si="43">SUM(T19:T22)</f>
        <v>-243.98000000000027</v>
      </c>
      <c r="U23" s="45">
        <f t="shared" si="43"/>
        <v>-664.4299999999995</v>
      </c>
      <c r="V23" s="45">
        <f t="shared" si="43"/>
        <v>-1291.0899999999997</v>
      </c>
      <c r="W23" s="45">
        <f t="shared" si="43"/>
        <v>-1433.87</v>
      </c>
      <c r="X23" s="45">
        <f t="shared" si="43"/>
        <v>-1088.1400000000001</v>
      </c>
      <c r="Y23" s="45">
        <f t="shared" si="43"/>
        <v>-1574.700000000001</v>
      </c>
      <c r="Z23" s="45">
        <f t="shared" si="43"/>
        <v>-629.55000000000143</v>
      </c>
      <c r="AA23" s="45">
        <f t="shared" si="43"/>
        <v>-322.06000000000051</v>
      </c>
      <c r="AB23" s="45">
        <f t="shared" si="43"/>
        <v>1329.8200000000011</v>
      </c>
      <c r="AC23" s="45">
        <f t="shared" si="43"/>
        <v>-1446.4800000000012</v>
      </c>
      <c r="AD23" s="45">
        <f t="shared" si="43"/>
        <v>494.14000000000084</v>
      </c>
      <c r="AE23" s="45">
        <f t="shared" si="43"/>
        <v>-453.20999999999952</v>
      </c>
      <c r="AF23" s="45">
        <f t="shared" si="43"/>
        <v>2465.3699999999994</v>
      </c>
      <c r="AG23" s="45">
        <f t="shared" si="43"/>
        <v>522.04</v>
      </c>
      <c r="AH23" s="45">
        <f t="shared" si="43"/>
        <v>-2723.0400000000009</v>
      </c>
      <c r="AI23" s="45">
        <f t="shared" si="43"/>
        <v>-222.98999999999933</v>
      </c>
      <c r="AJ23" s="45">
        <f t="shared" si="43"/>
        <v>-81.470000000000681</v>
      </c>
      <c r="AK23" s="45">
        <f t="shared" si="43"/>
        <v>911.02000000000032</v>
      </c>
      <c r="AL23" s="45">
        <f t="shared" si="43"/>
        <v>-296.8399999999998</v>
      </c>
      <c r="AM23" s="45">
        <f t="shared" si="43"/>
        <v>694.34000000000083</v>
      </c>
      <c r="AN23" s="45">
        <f t="shared" si="43"/>
        <v>352.44000000000034</v>
      </c>
      <c r="AO23" s="45">
        <f t="shared" ref="AO23" si="44">SUM(AO19:AO22)</f>
        <v>643.12</v>
      </c>
      <c r="AP23" s="44" t="s">
        <v>153</v>
      </c>
      <c r="AQ23" s="44" t="s">
        <v>152</v>
      </c>
      <c r="BK23" s="44" t="s">
        <v>153</v>
      </c>
      <c r="BL23" s="44" t="s">
        <v>152</v>
      </c>
    </row>
    <row r="24" spans="1:64" x14ac:dyDescent="0.25">
      <c r="A24" s="13" t="s">
        <v>50</v>
      </c>
      <c r="B24" s="13" t="s">
        <v>115</v>
      </c>
      <c r="C24" s="6">
        <v>0</v>
      </c>
      <c r="D24" s="6">
        <v>-7.86</v>
      </c>
      <c r="E24" s="16">
        <v>0</v>
      </c>
      <c r="F24" s="6">
        <v>-25.619999999999997</v>
      </c>
      <c r="G24" s="6">
        <f>+'Spr. z Całk. Dochodów 1'!G24-'Spr. z Całk. Dochodów 1'!H24</f>
        <v>0</v>
      </c>
      <c r="H24" s="6">
        <f>+'Spr. z Całk. Dochodów 1'!H24-'Spr. z Całk. Dochodów 1'!I24</f>
        <v>-47.78</v>
      </c>
      <c r="I24" s="6">
        <f>+'Spr. z Całk. Dochodów 1'!I24</f>
        <v>66.36</v>
      </c>
      <c r="J24" s="6">
        <v>133.38999999999999</v>
      </c>
      <c r="K24" s="16">
        <v>0</v>
      </c>
      <c r="L24" s="16">
        <v>0</v>
      </c>
      <c r="M24" s="16">
        <v>0</v>
      </c>
      <c r="N24" s="6">
        <v>-18.650000000000006</v>
      </c>
      <c r="O24" s="6">
        <v>-16.47</v>
      </c>
      <c r="P24" s="6">
        <v>-15.310000000000002</v>
      </c>
      <c r="Q24" s="6">
        <v>-18.72</v>
      </c>
      <c r="R24" s="6">
        <f>+'Spr. z Całk. Dochodów 1'!R24-'Spr. z Całk. Dochodów 1'!S24</f>
        <v>-111.69999999999999</v>
      </c>
      <c r="S24" s="6">
        <v>-9.5100000000000051</v>
      </c>
      <c r="T24" s="6">
        <f>+'Spr. z Całk. Dochodów 1'!T24-U24</f>
        <v>-72.83</v>
      </c>
      <c r="U24" s="16">
        <f>+'Spr. z Całk. Dochodów 1'!U24</f>
        <v>-0.91</v>
      </c>
      <c r="V24" s="16">
        <f>+'Spr. z Całk. Dochodów 1'!V24-'Spr. z Całk. Dochodów 1'!W24</f>
        <v>8.220000000000006</v>
      </c>
      <c r="W24" s="16">
        <f>+'Spr. z Całk. Dochodów 1'!W24-'Spr. z Całk. Dochodów 1'!X24</f>
        <v>0</v>
      </c>
      <c r="X24" s="16">
        <v>-7.980000000000004</v>
      </c>
      <c r="Y24" s="16">
        <v>-61.31</v>
      </c>
      <c r="Z24" s="7">
        <f>+'Spr. z Całk. Dochodów 1'!Z24-'Spr. z Całk. Dochodów 1'!AA24</f>
        <v>-5914.51</v>
      </c>
      <c r="AA24" s="7">
        <v>-523.79</v>
      </c>
      <c r="AB24" s="7">
        <v>-247.21999999999997</v>
      </c>
      <c r="AC24" s="7">
        <v>-498.08</v>
      </c>
      <c r="AD24" s="7">
        <v>1351.11</v>
      </c>
      <c r="AE24" s="7">
        <v>-416.82000000000005</v>
      </c>
      <c r="AF24" s="7">
        <v>-571.83999999999992</v>
      </c>
      <c r="AG24" s="7">
        <v>-394.84</v>
      </c>
      <c r="AH24" s="7">
        <v>530.40999999999985</v>
      </c>
      <c r="AI24" s="7">
        <v>8694.34</v>
      </c>
      <c r="AJ24" s="7">
        <v>-263.52999999999997</v>
      </c>
      <c r="AK24" s="7">
        <v>-195.22</v>
      </c>
      <c r="AL24" s="7">
        <v>-646.31000000000006</v>
      </c>
      <c r="AM24" s="7">
        <v>139.63</v>
      </c>
      <c r="AN24" s="7">
        <v>-142.32</v>
      </c>
      <c r="AO24" s="7">
        <v>-73.44</v>
      </c>
      <c r="AP24" s="13" t="s">
        <v>50</v>
      </c>
      <c r="AQ24" s="13" t="s">
        <v>115</v>
      </c>
      <c r="BK24" s="13" t="s">
        <v>50</v>
      </c>
      <c r="BL24" s="13" t="s">
        <v>115</v>
      </c>
    </row>
    <row r="25" spans="1:64" x14ac:dyDescent="0.25">
      <c r="A25" s="44" t="s">
        <v>51</v>
      </c>
      <c r="B25" s="44" t="s">
        <v>116</v>
      </c>
      <c r="C25" s="45">
        <f t="shared" ref="C25" si="45">+C24+C23</f>
        <v>-373.5799999999976</v>
      </c>
      <c r="D25" s="45">
        <f t="shared" ref="D25:E25" si="46">+D24+D23</f>
        <v>515.1900000000004</v>
      </c>
      <c r="E25" s="45">
        <f t="shared" si="46"/>
        <v>-16.959999999999638</v>
      </c>
      <c r="F25" s="45">
        <f>+F24+F23</f>
        <v>-2220.1099999999992</v>
      </c>
      <c r="G25" s="45">
        <f>+G24+G23</f>
        <v>2838.8800000000024</v>
      </c>
      <c r="H25" s="45">
        <f t="shared" ref="H25:I25" si="47">+H24+H23</f>
        <v>21.329999999998478</v>
      </c>
      <c r="I25" s="45">
        <f t="shared" si="47"/>
        <v>50.369999999998541</v>
      </c>
      <c r="J25" s="45">
        <f t="shared" ref="J25:K25" si="48">+J24+J23</f>
        <v>-13004.270000000002</v>
      </c>
      <c r="K25" s="45">
        <f t="shared" si="48"/>
        <v>-87.200000000001125</v>
      </c>
      <c r="L25" s="45">
        <f t="shared" ref="L25:M25" si="49">+L24+L23</f>
        <v>-1491.7499999999993</v>
      </c>
      <c r="M25" s="45">
        <f t="shared" si="49"/>
        <v>-273.12000000000057</v>
      </c>
      <c r="N25" s="45">
        <f t="shared" ref="N25:S25" si="50">+N24+N23</f>
        <v>85.449999999996663</v>
      </c>
      <c r="O25" s="45">
        <f t="shared" si="50"/>
        <v>122.40999999999943</v>
      </c>
      <c r="P25" s="45">
        <f t="shared" si="50"/>
        <v>878.24000000000228</v>
      </c>
      <c r="Q25" s="45">
        <f t="shared" si="50"/>
        <v>1008.3100000000002</v>
      </c>
      <c r="R25" s="45">
        <f t="shared" si="50"/>
        <v>833.86000000000058</v>
      </c>
      <c r="S25" s="45">
        <f t="shared" si="50"/>
        <v>569.24000000000058</v>
      </c>
      <c r="T25" s="45">
        <f t="shared" ref="T25:AN25" si="51">+T24+T23</f>
        <v>-316.81000000000029</v>
      </c>
      <c r="U25" s="45">
        <f t="shared" si="51"/>
        <v>-665.33999999999946</v>
      </c>
      <c r="V25" s="45">
        <f t="shared" si="51"/>
        <v>-1282.8699999999997</v>
      </c>
      <c r="W25" s="45">
        <f t="shared" si="51"/>
        <v>-1433.87</v>
      </c>
      <c r="X25" s="45">
        <f t="shared" si="51"/>
        <v>-1096.1200000000001</v>
      </c>
      <c r="Y25" s="45">
        <f t="shared" si="51"/>
        <v>-1636.0100000000009</v>
      </c>
      <c r="Z25" s="45">
        <f t="shared" si="51"/>
        <v>-6544.0600000000013</v>
      </c>
      <c r="AA25" s="45">
        <f t="shared" si="51"/>
        <v>-845.85000000000048</v>
      </c>
      <c r="AB25" s="45">
        <f t="shared" si="51"/>
        <v>1082.600000000001</v>
      </c>
      <c r="AC25" s="45">
        <f t="shared" si="51"/>
        <v>-1944.5600000000011</v>
      </c>
      <c r="AD25" s="45">
        <f t="shared" si="51"/>
        <v>1845.2500000000007</v>
      </c>
      <c r="AE25" s="45">
        <f t="shared" si="51"/>
        <v>-870.02999999999952</v>
      </c>
      <c r="AF25" s="45">
        <f t="shared" si="51"/>
        <v>1893.5299999999995</v>
      </c>
      <c r="AG25" s="45">
        <f t="shared" si="51"/>
        <v>127.19999999999999</v>
      </c>
      <c r="AH25" s="45">
        <f t="shared" si="51"/>
        <v>-2192.630000000001</v>
      </c>
      <c r="AI25" s="45">
        <f t="shared" si="51"/>
        <v>8471.35</v>
      </c>
      <c r="AJ25" s="45">
        <f t="shared" si="51"/>
        <v>-345.00000000000068</v>
      </c>
      <c r="AK25" s="45">
        <f t="shared" si="51"/>
        <v>715.8000000000003</v>
      </c>
      <c r="AL25" s="45">
        <f t="shared" si="51"/>
        <v>-943.14999999999986</v>
      </c>
      <c r="AM25" s="45">
        <f t="shared" si="51"/>
        <v>833.97000000000082</v>
      </c>
      <c r="AN25" s="45">
        <f t="shared" si="51"/>
        <v>210.12000000000035</v>
      </c>
      <c r="AO25" s="45">
        <f t="shared" ref="AO25" si="52">+AO24+AO23</f>
        <v>569.68000000000006</v>
      </c>
      <c r="AP25" s="44" t="s">
        <v>51</v>
      </c>
      <c r="AQ25" s="44" t="s">
        <v>116</v>
      </c>
      <c r="BK25" s="44" t="s">
        <v>51</v>
      </c>
      <c r="BL25" s="44" t="s">
        <v>116</v>
      </c>
    </row>
    <row r="26" spans="1:64" s="3" customFormat="1" ht="13.5" customHeight="1" x14ac:dyDescent="0.25">
      <c r="A26" s="19" t="s">
        <v>149</v>
      </c>
      <c r="B26" s="19" t="s">
        <v>148</v>
      </c>
      <c r="C26" s="34">
        <f t="shared" ref="C26" si="53">+C25</f>
        <v>-373.5799999999976</v>
      </c>
      <c r="D26" s="34">
        <f t="shared" ref="D26:E27" si="54">+D25</f>
        <v>515.1900000000004</v>
      </c>
      <c r="E26" s="34">
        <f t="shared" si="54"/>
        <v>-16.959999999999638</v>
      </c>
      <c r="F26" s="34">
        <f t="shared" ref="F26:G26" si="55">+F25</f>
        <v>-2220.1099999999992</v>
      </c>
      <c r="G26" s="34">
        <f t="shared" si="55"/>
        <v>2838.8800000000024</v>
      </c>
      <c r="H26" s="34">
        <f t="shared" ref="H26:I26" si="56">+H25</f>
        <v>21.329999999998478</v>
      </c>
      <c r="I26" s="34">
        <f t="shared" si="56"/>
        <v>50.369999999998541</v>
      </c>
      <c r="J26" s="34">
        <f t="shared" ref="J26:K26" si="57">+J25</f>
        <v>-13004.270000000002</v>
      </c>
      <c r="K26" s="34">
        <f t="shared" si="57"/>
        <v>-87.200000000001125</v>
      </c>
      <c r="L26" s="34">
        <f t="shared" ref="L26:M26" si="58">+L25</f>
        <v>-1491.7499999999993</v>
      </c>
      <c r="M26" s="34">
        <f t="shared" si="58"/>
        <v>-273.12000000000057</v>
      </c>
      <c r="N26" s="34">
        <f t="shared" ref="N26" si="59">+N25</f>
        <v>85.449999999996663</v>
      </c>
      <c r="O26" s="34">
        <f t="shared" ref="O26:P26" si="60">+O25</f>
        <v>122.40999999999943</v>
      </c>
      <c r="P26" s="34">
        <f t="shared" si="60"/>
        <v>878.24000000000228</v>
      </c>
      <c r="Q26" s="34">
        <f t="shared" ref="Q26:S27" si="61">+Q25</f>
        <v>1008.3100000000002</v>
      </c>
      <c r="R26" s="34">
        <f t="shared" si="61"/>
        <v>833.86000000000058</v>
      </c>
      <c r="S26" s="34">
        <f t="shared" si="61"/>
        <v>569.24000000000058</v>
      </c>
      <c r="T26" s="34">
        <f t="shared" ref="T26:AC27" si="62">+T25</f>
        <v>-316.81000000000029</v>
      </c>
      <c r="U26" s="34">
        <f t="shared" si="62"/>
        <v>-665.33999999999946</v>
      </c>
      <c r="V26" s="34">
        <f t="shared" si="62"/>
        <v>-1282.8699999999997</v>
      </c>
      <c r="W26" s="34">
        <f t="shared" si="62"/>
        <v>-1433.87</v>
      </c>
      <c r="X26" s="34">
        <f t="shared" si="62"/>
        <v>-1096.1200000000001</v>
      </c>
      <c r="Y26" s="34">
        <f t="shared" si="62"/>
        <v>-1636.0100000000009</v>
      </c>
      <c r="Z26" s="34">
        <f t="shared" si="62"/>
        <v>-6544.0600000000013</v>
      </c>
      <c r="AA26" s="34">
        <f t="shared" si="62"/>
        <v>-845.85000000000048</v>
      </c>
      <c r="AB26" s="34">
        <f t="shared" si="62"/>
        <v>1082.600000000001</v>
      </c>
      <c r="AC26" s="34">
        <f t="shared" si="62"/>
        <v>-1944.5600000000011</v>
      </c>
      <c r="AD26" s="34">
        <f t="shared" ref="AD26:AM27" si="63">+AD25</f>
        <v>1845.2500000000007</v>
      </c>
      <c r="AE26" s="34">
        <f t="shared" si="63"/>
        <v>-870.02999999999952</v>
      </c>
      <c r="AF26" s="34">
        <f t="shared" si="63"/>
        <v>1893.5299999999995</v>
      </c>
      <c r="AG26" s="34">
        <f t="shared" si="63"/>
        <v>127.19999999999999</v>
      </c>
      <c r="AH26" s="34">
        <f t="shared" si="63"/>
        <v>-2192.630000000001</v>
      </c>
      <c r="AI26" s="34">
        <f t="shared" si="63"/>
        <v>8471.35</v>
      </c>
      <c r="AJ26" s="34">
        <f t="shared" si="63"/>
        <v>-345.00000000000068</v>
      </c>
      <c r="AK26" s="34">
        <f t="shared" si="63"/>
        <v>715.8000000000003</v>
      </c>
      <c r="AL26" s="34">
        <f t="shared" si="63"/>
        <v>-943.14999999999986</v>
      </c>
      <c r="AM26" s="34">
        <f t="shared" si="63"/>
        <v>833.97000000000082</v>
      </c>
      <c r="AN26" s="34">
        <f t="shared" ref="AN26:AN27" si="64">+AN25</f>
        <v>210.12000000000035</v>
      </c>
      <c r="AO26" s="34">
        <f t="shared" ref="AO26:AO27" si="65">+AO25</f>
        <v>569.68000000000006</v>
      </c>
      <c r="AP26" s="19" t="s">
        <v>149</v>
      </c>
      <c r="AQ26" s="19" t="s">
        <v>148</v>
      </c>
      <c r="BK26" s="19" t="s">
        <v>149</v>
      </c>
      <c r="BL26" s="19" t="s">
        <v>148</v>
      </c>
    </row>
    <row r="27" spans="1:64" x14ac:dyDescent="0.25">
      <c r="A27" s="47" t="s">
        <v>52</v>
      </c>
      <c r="B27" s="47" t="s">
        <v>118</v>
      </c>
      <c r="C27" s="45">
        <f t="shared" ref="C27" si="66">+C26</f>
        <v>-373.5799999999976</v>
      </c>
      <c r="D27" s="45">
        <f t="shared" si="54"/>
        <v>515.1900000000004</v>
      </c>
      <c r="E27" s="45">
        <f t="shared" si="54"/>
        <v>-16.959999999999638</v>
      </c>
      <c r="F27" s="45">
        <f t="shared" ref="F27" si="67">+F26</f>
        <v>-2220.1099999999992</v>
      </c>
      <c r="G27" s="45">
        <f t="shared" ref="G27:H27" si="68">+G26</f>
        <v>2838.8800000000024</v>
      </c>
      <c r="H27" s="45">
        <f t="shared" si="68"/>
        <v>21.329999999998478</v>
      </c>
      <c r="I27" s="45">
        <f t="shared" ref="I27:J27" si="69">+I26</f>
        <v>50.369999999998541</v>
      </c>
      <c r="J27" s="45">
        <f t="shared" si="69"/>
        <v>-13004.270000000002</v>
      </c>
      <c r="K27" s="45">
        <f t="shared" ref="K27:L27" si="70">+K26</f>
        <v>-87.200000000001125</v>
      </c>
      <c r="L27" s="45">
        <f t="shared" si="70"/>
        <v>-1491.7499999999993</v>
      </c>
      <c r="M27" s="45">
        <f t="shared" ref="M27:N27" si="71">+M26</f>
        <v>-273.12000000000057</v>
      </c>
      <c r="N27" s="45">
        <f t="shared" si="71"/>
        <v>85.449999999996663</v>
      </c>
      <c r="O27" s="45">
        <f t="shared" ref="O27:P27" si="72">+O26</f>
        <v>122.40999999999943</v>
      </c>
      <c r="P27" s="45">
        <f t="shared" si="72"/>
        <v>878.24000000000228</v>
      </c>
      <c r="Q27" s="45">
        <f t="shared" si="61"/>
        <v>1008.3100000000002</v>
      </c>
      <c r="R27" s="45">
        <f t="shared" si="61"/>
        <v>833.86000000000058</v>
      </c>
      <c r="S27" s="45">
        <f t="shared" si="61"/>
        <v>569.24000000000058</v>
      </c>
      <c r="T27" s="45">
        <f t="shared" si="62"/>
        <v>-316.81000000000029</v>
      </c>
      <c r="U27" s="45">
        <f t="shared" si="62"/>
        <v>-665.33999999999946</v>
      </c>
      <c r="V27" s="45">
        <f t="shared" si="62"/>
        <v>-1282.8699999999997</v>
      </c>
      <c r="W27" s="45">
        <f t="shared" si="62"/>
        <v>-1433.87</v>
      </c>
      <c r="X27" s="45">
        <f t="shared" si="62"/>
        <v>-1096.1200000000001</v>
      </c>
      <c r="Y27" s="45">
        <f t="shared" si="62"/>
        <v>-1636.0100000000009</v>
      </c>
      <c r="Z27" s="45">
        <f t="shared" si="62"/>
        <v>-6544.0600000000013</v>
      </c>
      <c r="AA27" s="45">
        <f t="shared" si="62"/>
        <v>-845.85000000000048</v>
      </c>
      <c r="AB27" s="45">
        <f t="shared" si="62"/>
        <v>1082.600000000001</v>
      </c>
      <c r="AC27" s="45">
        <f t="shared" si="62"/>
        <v>-1944.5600000000011</v>
      </c>
      <c r="AD27" s="45">
        <f t="shared" si="63"/>
        <v>1845.2500000000007</v>
      </c>
      <c r="AE27" s="45">
        <f t="shared" si="63"/>
        <v>-870.02999999999952</v>
      </c>
      <c r="AF27" s="45">
        <f t="shared" si="63"/>
        <v>1893.5299999999995</v>
      </c>
      <c r="AG27" s="45">
        <f t="shared" si="63"/>
        <v>127.19999999999999</v>
      </c>
      <c r="AH27" s="45">
        <f t="shared" si="63"/>
        <v>-2192.630000000001</v>
      </c>
      <c r="AI27" s="45">
        <f t="shared" si="63"/>
        <v>8471.35</v>
      </c>
      <c r="AJ27" s="45">
        <f t="shared" si="63"/>
        <v>-345.00000000000068</v>
      </c>
      <c r="AK27" s="45">
        <f t="shared" si="63"/>
        <v>715.8000000000003</v>
      </c>
      <c r="AL27" s="45">
        <f t="shared" si="63"/>
        <v>-943.14999999999986</v>
      </c>
      <c r="AM27" s="45">
        <f t="shared" si="63"/>
        <v>833.97000000000082</v>
      </c>
      <c r="AN27" s="45">
        <f t="shared" si="64"/>
        <v>210.12000000000035</v>
      </c>
      <c r="AO27" s="45">
        <f t="shared" si="65"/>
        <v>569.68000000000006</v>
      </c>
      <c r="AP27" s="47" t="s">
        <v>52</v>
      </c>
      <c r="AQ27" s="47" t="s">
        <v>118</v>
      </c>
      <c r="BK27" s="47" t="s">
        <v>52</v>
      </c>
      <c r="BL27" s="47" t="s">
        <v>118</v>
      </c>
    </row>
    <row r="28" spans="1:64" s="3" customFormat="1" x14ac:dyDescent="0.25">
      <c r="A28" s="21" t="s">
        <v>60</v>
      </c>
      <c r="B28" s="21" t="s">
        <v>60</v>
      </c>
      <c r="C28" s="7">
        <f t="shared" ref="C28" si="73">+C19-C10</f>
        <v>507.17000000000246</v>
      </c>
      <c r="D28" s="7">
        <f t="shared" ref="D28:E28" si="74">+D19-D10</f>
        <v>1484.1300000000006</v>
      </c>
      <c r="E28" s="7">
        <f t="shared" si="74"/>
        <v>894.02000000000032</v>
      </c>
      <c r="F28" s="6">
        <f t="shared" ref="F28:G28" si="75">+F19-F10</f>
        <v>-1208.3199999999993</v>
      </c>
      <c r="G28" s="6">
        <f t="shared" si="75"/>
        <v>4001.4400000000023</v>
      </c>
      <c r="H28" s="6">
        <f t="shared" ref="H28:I28" si="76">+H19-H10</f>
        <v>1153.6999999999985</v>
      </c>
      <c r="I28" s="6">
        <f t="shared" si="76"/>
        <v>1038.4899999999984</v>
      </c>
      <c r="J28" s="6">
        <f t="shared" ref="J28:K28" si="77">+J19-J10</f>
        <v>-11514.920000000002</v>
      </c>
      <c r="K28" s="6">
        <f t="shared" si="77"/>
        <v>1394.1299999999992</v>
      </c>
      <c r="L28" s="6">
        <f t="shared" ref="L28:Q28" si="78">+L19-L10</f>
        <v>361.73000000000047</v>
      </c>
      <c r="M28" s="6">
        <f t="shared" si="78"/>
        <v>1202.0699999999995</v>
      </c>
      <c r="N28" s="6">
        <f t="shared" si="78"/>
        <v>1558.9499999999971</v>
      </c>
      <c r="O28" s="6">
        <f t="shared" si="78"/>
        <v>1456.3999999999992</v>
      </c>
      <c r="P28" s="6">
        <f t="shared" si="78"/>
        <v>2150.4600000000028</v>
      </c>
      <c r="Q28" s="6">
        <f t="shared" si="78"/>
        <v>2223.5300000000002</v>
      </c>
      <c r="R28" s="6">
        <f>+'Spr. z Całk. Dochodów 1'!R28-'Spr. z Całk. Dochodów 1'!S28</f>
        <v>2561.5899999999992</v>
      </c>
      <c r="S28" s="6">
        <f>+S19-S10</f>
        <v>1980.9300000000005</v>
      </c>
      <c r="T28" s="6">
        <f t="shared" ref="T28:AN28" si="79">+T19-T10</f>
        <v>1118.5099999999998</v>
      </c>
      <c r="U28" s="6">
        <f t="shared" si="79"/>
        <v>959.9500000000005</v>
      </c>
      <c r="V28" s="6">
        <f t="shared" si="79"/>
        <v>1213.81</v>
      </c>
      <c r="W28" s="6">
        <f t="shared" si="79"/>
        <v>550.51000000000022</v>
      </c>
      <c r="X28" s="6">
        <f t="shared" si="79"/>
        <v>225.8599999999999</v>
      </c>
      <c r="Y28" s="6">
        <f t="shared" si="79"/>
        <v>-116.91000000000076</v>
      </c>
      <c r="Z28" s="6">
        <f t="shared" si="79"/>
        <v>942.849999999999</v>
      </c>
      <c r="AA28" s="6">
        <f t="shared" si="79"/>
        <v>1263.1499999999994</v>
      </c>
      <c r="AB28" s="6">
        <f t="shared" si="79"/>
        <v>3101.630000000001</v>
      </c>
      <c r="AC28" s="6">
        <f t="shared" si="79"/>
        <v>-294.95000000000118</v>
      </c>
      <c r="AD28" s="6">
        <f t="shared" si="79"/>
        <v>764.41000000000099</v>
      </c>
      <c r="AE28" s="6">
        <f t="shared" si="79"/>
        <v>704.94000000000062</v>
      </c>
      <c r="AF28" s="6">
        <f t="shared" si="79"/>
        <v>4046.1599999999989</v>
      </c>
      <c r="AG28" s="6">
        <f t="shared" si="79"/>
        <v>1916.67</v>
      </c>
      <c r="AH28" s="6">
        <f t="shared" si="79"/>
        <v>-1736.3900000000008</v>
      </c>
      <c r="AI28" s="6">
        <f t="shared" si="79"/>
        <v>170.66000000000076</v>
      </c>
      <c r="AJ28" s="6">
        <f t="shared" si="79"/>
        <v>260.28999999999928</v>
      </c>
      <c r="AK28" s="6">
        <f t="shared" si="79"/>
        <v>1727.2400000000002</v>
      </c>
      <c r="AL28" s="6">
        <f t="shared" si="79"/>
        <v>213.95000000000027</v>
      </c>
      <c r="AM28" s="6">
        <f t="shared" si="79"/>
        <v>1120.3700000000008</v>
      </c>
      <c r="AN28" s="6">
        <f t="shared" si="79"/>
        <v>816.33000000000038</v>
      </c>
      <c r="AO28" s="6">
        <f t="shared" ref="AO28" si="80">+AO19-AO10</f>
        <v>829.67999999999984</v>
      </c>
      <c r="AP28" s="21" t="s">
        <v>60</v>
      </c>
      <c r="AQ28" s="21" t="s">
        <v>60</v>
      </c>
      <c r="BK28" s="21" t="s">
        <v>60</v>
      </c>
      <c r="BL28" s="21" t="s">
        <v>60</v>
      </c>
    </row>
    <row r="29" spans="1:64" x14ac:dyDescent="0.25">
      <c r="A29" s="35" t="s">
        <v>186</v>
      </c>
      <c r="B29" s="35" t="s">
        <v>170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1"/>
      <c r="O29" s="31"/>
      <c r="P29" s="31"/>
      <c r="Q29" s="31"/>
      <c r="R29" s="31"/>
      <c r="S29" s="31"/>
      <c r="T29" s="31"/>
      <c r="AD29" s="10"/>
      <c r="AE29" s="10"/>
      <c r="AF29" s="10"/>
      <c r="AG29" s="10"/>
      <c r="AH29" s="8"/>
      <c r="AI29" s="8"/>
      <c r="AJ29" s="8"/>
      <c r="AK29" s="8"/>
      <c r="AL29" s="35"/>
      <c r="AM29" s="35"/>
      <c r="AN29" s="35"/>
      <c r="AO29" s="35"/>
      <c r="AP29" s="35" t="s">
        <v>186</v>
      </c>
      <c r="AQ29" s="35" t="s">
        <v>170</v>
      </c>
    </row>
    <row r="31" spans="1:64" x14ac:dyDescent="0.25">
      <c r="AI31" s="9" t="s">
        <v>0</v>
      </c>
    </row>
    <row r="32" spans="1:64" x14ac:dyDescent="0.25">
      <c r="AI32" s="9" t="s">
        <v>0</v>
      </c>
    </row>
    <row r="33" spans="35:35" x14ac:dyDescent="0.25">
      <c r="AI33" s="9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G56"/>
  <sheetViews>
    <sheetView workbookViewId="0">
      <selection activeCell="K21" sqref="K21"/>
    </sheetView>
  </sheetViews>
  <sheetFormatPr defaultColWidth="9.140625" defaultRowHeight="15" x14ac:dyDescent="0.25"/>
  <cols>
    <col min="1" max="1" width="41.140625" style="9" customWidth="1"/>
    <col min="2" max="2" width="36.7109375" style="9" customWidth="1"/>
    <col min="3" max="17" width="9" style="9" customWidth="1"/>
    <col min="18" max="18" width="9.5703125" style="3" customWidth="1"/>
    <col min="19" max="31" width="9" style="3" customWidth="1"/>
    <col min="32" max="42" width="9" style="9" customWidth="1"/>
    <col min="43" max="43" width="34.7109375" style="3" customWidth="1"/>
    <col min="44" max="44" width="40.28515625" style="3" customWidth="1"/>
    <col min="45" max="813" width="9.140625" style="3"/>
    <col min="814" max="16384" width="9.140625" style="9"/>
  </cols>
  <sheetData>
    <row r="1" spans="1:813" ht="43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AF1" s="10"/>
      <c r="AG1" s="10" t="s">
        <v>0</v>
      </c>
      <c r="AH1" s="10"/>
      <c r="AI1" s="10"/>
      <c r="AJ1" s="10"/>
      <c r="AK1" s="10"/>
      <c r="AL1" s="10"/>
      <c r="AM1" s="10"/>
      <c r="AN1" s="10"/>
      <c r="AO1" s="10"/>
      <c r="AP1" s="10"/>
    </row>
    <row r="2" spans="1:813" ht="26.25" x14ac:dyDescent="0.4">
      <c r="A2" s="5" t="s">
        <v>273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AC2" s="29"/>
      <c r="AD2" s="29"/>
      <c r="AE2" s="29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813" x14ac:dyDescent="0.25">
      <c r="A3" s="18" t="s">
        <v>76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W3" s="3" t="s">
        <v>0</v>
      </c>
      <c r="X3" s="3" t="s">
        <v>0</v>
      </c>
      <c r="Y3" s="3" t="s">
        <v>0</v>
      </c>
      <c r="Z3" s="3" t="s">
        <v>0</v>
      </c>
      <c r="AC3" s="30"/>
      <c r="AD3" s="30"/>
      <c r="AE3" s="30"/>
      <c r="AF3" s="10"/>
      <c r="AG3" s="10"/>
      <c r="AH3" s="10"/>
      <c r="AI3" s="10" t="s">
        <v>0</v>
      </c>
      <c r="AJ3" s="10"/>
      <c r="AK3" s="10"/>
      <c r="AL3" s="10"/>
      <c r="AM3" s="10"/>
      <c r="AN3" s="10"/>
      <c r="AO3" s="10"/>
      <c r="AP3" s="10"/>
    </row>
    <row r="4" spans="1:813" ht="24.75" x14ac:dyDescent="0.25">
      <c r="A4" s="48" t="s">
        <v>40</v>
      </c>
      <c r="B4" s="37" t="s">
        <v>139</v>
      </c>
      <c r="C4" s="59" t="s">
        <v>293</v>
      </c>
      <c r="D4" s="59" t="s">
        <v>289</v>
      </c>
      <c r="E4" s="59" t="s">
        <v>288</v>
      </c>
      <c r="F4" s="59" t="s">
        <v>285</v>
      </c>
      <c r="G4" s="59" t="s">
        <v>283</v>
      </c>
      <c r="H4" s="59" t="s">
        <v>280</v>
      </c>
      <c r="I4" s="59" t="s">
        <v>278</v>
      </c>
      <c r="J4" s="59" t="s">
        <v>270</v>
      </c>
      <c r="K4" s="59" t="s">
        <v>267</v>
      </c>
      <c r="L4" s="59" t="s">
        <v>264</v>
      </c>
      <c r="M4" s="59" t="s">
        <v>262</v>
      </c>
      <c r="N4" s="59" t="s">
        <v>258</v>
      </c>
      <c r="O4" s="59" t="s">
        <v>256</v>
      </c>
      <c r="P4" s="59" t="s">
        <v>251</v>
      </c>
      <c r="Q4" s="59" t="s">
        <v>245</v>
      </c>
      <c r="R4" s="59" t="s">
        <v>239</v>
      </c>
      <c r="S4" s="43" t="s">
        <v>237</v>
      </c>
      <c r="T4" s="43" t="s">
        <v>234</v>
      </c>
      <c r="U4" s="43" t="s">
        <v>231</v>
      </c>
      <c r="V4" s="43" t="s">
        <v>227</v>
      </c>
      <c r="W4" s="43" t="s">
        <v>213</v>
      </c>
      <c r="X4" s="43" t="s">
        <v>202</v>
      </c>
      <c r="Y4" s="43" t="s">
        <v>206</v>
      </c>
      <c r="Z4" s="43" t="s">
        <v>208</v>
      </c>
      <c r="AA4" s="43" t="s">
        <v>185</v>
      </c>
      <c r="AB4" s="43" t="s">
        <v>182</v>
      </c>
      <c r="AC4" s="43" t="s">
        <v>158</v>
      </c>
      <c r="AD4" s="43" t="s">
        <v>157</v>
      </c>
      <c r="AE4" s="43" t="s">
        <v>79</v>
      </c>
      <c r="AF4" s="43" t="s">
        <v>70</v>
      </c>
      <c r="AG4" s="43" t="s">
        <v>69</v>
      </c>
      <c r="AH4" s="42" t="s">
        <v>68</v>
      </c>
      <c r="AI4" s="42" t="s">
        <v>80</v>
      </c>
      <c r="AJ4" s="42" t="s">
        <v>67</v>
      </c>
      <c r="AK4" s="42" t="s">
        <v>66</v>
      </c>
      <c r="AL4" s="42" t="s">
        <v>65</v>
      </c>
      <c r="AM4" s="42" t="s">
        <v>84</v>
      </c>
      <c r="AN4" s="42" t="s">
        <v>82</v>
      </c>
      <c r="AO4" s="42" t="s">
        <v>83</v>
      </c>
      <c r="AP4" s="42" t="s">
        <v>64</v>
      </c>
      <c r="AQ4" s="48" t="s">
        <v>229</v>
      </c>
      <c r="AR4" s="37" t="s">
        <v>139</v>
      </c>
    </row>
    <row r="5" spans="1:813" s="3" customFormat="1" x14ac:dyDescent="0.25">
      <c r="A5" s="21" t="s">
        <v>78</v>
      </c>
      <c r="B5" s="21" t="s">
        <v>119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21" t="s">
        <v>78</v>
      </c>
      <c r="AR5" s="21" t="s">
        <v>119</v>
      </c>
    </row>
    <row r="6" spans="1:813" x14ac:dyDescent="0.25">
      <c r="A6" s="23" t="s">
        <v>184</v>
      </c>
      <c r="B6" s="23" t="s">
        <v>183</v>
      </c>
      <c r="C6" s="61">
        <f>+D120</f>
        <v>0</v>
      </c>
      <c r="D6" s="7">
        <v>498.23</v>
      </c>
      <c r="E6" s="7">
        <v>-16.959999999999624</v>
      </c>
      <c r="F6" s="7">
        <v>690.47</v>
      </c>
      <c r="G6" s="7">
        <v>2910.58</v>
      </c>
      <c r="H6" s="7">
        <v>71.7</v>
      </c>
      <c r="I6" s="7">
        <v>50.369999999998527</v>
      </c>
      <c r="J6" s="7">
        <v>-14856.34</v>
      </c>
      <c r="K6" s="7">
        <v>-1852.0700000000029</v>
      </c>
      <c r="L6" s="7">
        <v>-1764.87</v>
      </c>
      <c r="M6" s="7">
        <v>-273.12000000000057</v>
      </c>
      <c r="N6" s="7">
        <v>2094.4099999999994</v>
      </c>
      <c r="O6" s="7">
        <v>2008.9600000000019</v>
      </c>
      <c r="P6" s="7">
        <v>1886.55</v>
      </c>
      <c r="Q6" s="7">
        <v>1008.3100000000004</v>
      </c>
      <c r="R6" s="7">
        <v>420.95</v>
      </c>
      <c r="S6" s="7">
        <v>-412.91</v>
      </c>
      <c r="T6" s="7">
        <v>-982.15</v>
      </c>
      <c r="U6" s="7">
        <v>-665.34</v>
      </c>
      <c r="V6" s="7">
        <v>-5448.87</v>
      </c>
      <c r="W6" s="7">
        <v>-4166</v>
      </c>
      <c r="X6" s="7">
        <v>-2732.13</v>
      </c>
      <c r="Y6" s="7">
        <v>-1636.01</v>
      </c>
      <c r="Z6" s="7">
        <v>-8251.8700000000008</v>
      </c>
      <c r="AA6" s="7">
        <v>-1707.81</v>
      </c>
      <c r="AB6" s="7">
        <v>-861.96</v>
      </c>
      <c r="AC6" s="7">
        <v>-1944.56</v>
      </c>
      <c r="AD6" s="7">
        <v>2995.96</v>
      </c>
      <c r="AE6" s="7">
        <v>1150.71</v>
      </c>
      <c r="AF6" s="7">
        <v>2020.74</v>
      </c>
      <c r="AG6" s="7">
        <v>127.2</v>
      </c>
      <c r="AH6" s="7">
        <v>7587.48</v>
      </c>
      <c r="AI6" s="7">
        <v>8842.14</v>
      </c>
      <c r="AJ6" s="7">
        <v>370.8</v>
      </c>
      <c r="AK6" s="7">
        <v>715.8</v>
      </c>
      <c r="AL6" s="7">
        <v>670.61</v>
      </c>
      <c r="AM6" s="7">
        <v>1613.78</v>
      </c>
      <c r="AN6" s="7">
        <v>779.8</v>
      </c>
      <c r="AO6" s="7">
        <v>569.67999999999995</v>
      </c>
      <c r="AP6" s="7">
        <v>-2792.81</v>
      </c>
      <c r="AQ6" s="23" t="s">
        <v>184</v>
      </c>
      <c r="AR6" s="23" t="s">
        <v>183</v>
      </c>
    </row>
    <row r="7" spans="1:813" x14ac:dyDescent="0.25">
      <c r="A7" s="15" t="s">
        <v>4</v>
      </c>
      <c r="B7" s="15" t="s">
        <v>120</v>
      </c>
      <c r="C7" s="16">
        <v>2536.23</v>
      </c>
      <c r="D7" s="16">
        <v>1674.56</v>
      </c>
      <c r="E7" s="16">
        <v>829.68</v>
      </c>
      <c r="F7" s="16">
        <v>3872.61</v>
      </c>
      <c r="G7" s="16">
        <v>2889.73</v>
      </c>
      <c r="H7" s="16">
        <v>1931.39</v>
      </c>
      <c r="I7" s="16">
        <v>970.39</v>
      </c>
      <c r="J7" s="16">
        <v>6013.51</v>
      </c>
      <c r="K7" s="16">
        <v>4508.1400000000003</v>
      </c>
      <c r="L7" s="16">
        <v>3050.91</v>
      </c>
      <c r="M7" s="16">
        <v>1456.92</v>
      </c>
      <c r="N7" s="16">
        <v>4395.93</v>
      </c>
      <c r="O7" s="16">
        <v>3252.64</v>
      </c>
      <c r="P7" s="16">
        <v>2099.61</v>
      </c>
      <c r="Q7" s="16">
        <v>1136.6099999999999</v>
      </c>
      <c r="R7" s="7">
        <v>4860.8599999999997</v>
      </c>
      <c r="S7" s="7">
        <v>3633.8599999999997</v>
      </c>
      <c r="T7" s="7">
        <v>2371.3499999999995</v>
      </c>
      <c r="U7" s="7">
        <v>1380.42</v>
      </c>
      <c r="V7" s="7">
        <v>6320.45</v>
      </c>
      <c r="W7" s="7">
        <v>4025.75</v>
      </c>
      <c r="X7" s="7">
        <v>2379.4299999999998</v>
      </c>
      <c r="Y7" s="7">
        <v>1127.99</v>
      </c>
      <c r="Z7" s="7">
        <v>4214.8900000000003</v>
      </c>
      <c r="AA7" s="7">
        <v>3131.12</v>
      </c>
      <c r="AB7" s="7">
        <v>2039.49</v>
      </c>
      <c r="AC7" s="7">
        <v>995.56</v>
      </c>
      <c r="AD7" s="7">
        <v>4017.92</v>
      </c>
      <c r="AE7" s="7">
        <v>3661.27</v>
      </c>
      <c r="AF7" s="7">
        <v>2548.4899999999998</v>
      </c>
      <c r="AG7" s="7">
        <v>1317.91</v>
      </c>
      <c r="AH7" s="7">
        <v>2384.19</v>
      </c>
      <c r="AI7" s="7">
        <v>1399.71</v>
      </c>
      <c r="AJ7" s="7">
        <v>943.65</v>
      </c>
      <c r="AK7" s="7">
        <v>796.48</v>
      </c>
      <c r="AL7" s="7">
        <v>1878.16</v>
      </c>
      <c r="AM7" s="7">
        <v>1372.99</v>
      </c>
      <c r="AN7" s="7">
        <v>832.13</v>
      </c>
      <c r="AO7" s="7">
        <v>411.03</v>
      </c>
      <c r="AP7" s="7">
        <v>1606.28</v>
      </c>
      <c r="AQ7" s="15" t="s">
        <v>4</v>
      </c>
      <c r="AR7" s="15" t="s">
        <v>120</v>
      </c>
    </row>
    <row r="8" spans="1:813" x14ac:dyDescent="0.25">
      <c r="A8" s="44" t="s">
        <v>53</v>
      </c>
      <c r="B8" s="44" t="s">
        <v>163</v>
      </c>
      <c r="C8" s="41">
        <v>2304.5200000000036</v>
      </c>
      <c r="D8" s="41">
        <v>1741.78</v>
      </c>
      <c r="E8" s="41">
        <v>333.64999999999981</v>
      </c>
      <c r="F8" s="41">
        <v>-890.62</v>
      </c>
      <c r="G8" s="41">
        <v>3300.31</v>
      </c>
      <c r="H8" s="41">
        <v>2176.12</v>
      </c>
      <c r="I8" s="41">
        <v>150.09999999999786</v>
      </c>
      <c r="J8" s="41">
        <v>2037.65</v>
      </c>
      <c r="K8" s="41">
        <v>1131.7199999999975</v>
      </c>
      <c r="L8" s="41">
        <v>221.68000000000029</v>
      </c>
      <c r="M8" s="41">
        <v>335.41999999999882</v>
      </c>
      <c r="N8" s="41">
        <v>6310.8799999999992</v>
      </c>
      <c r="O8" s="41">
        <v>6214.0100000000011</v>
      </c>
      <c r="P8" s="41">
        <v>5145.8</v>
      </c>
      <c r="Q8" s="41">
        <v>1874.1899999999996</v>
      </c>
      <c r="R8" s="41">
        <v>4261.8100000000004</v>
      </c>
      <c r="S8" s="41">
        <v>3278.0599999999977</v>
      </c>
      <c r="T8" s="41">
        <v>2159.4700000000007</v>
      </c>
      <c r="U8" s="41">
        <v>586.32999999999936</v>
      </c>
      <c r="V8" s="41">
        <v>4612.3900000000003</v>
      </c>
      <c r="W8" s="41">
        <v>716.65000000000146</v>
      </c>
      <c r="X8" s="41">
        <v>753.16</v>
      </c>
      <c r="Y8" s="41">
        <v>464.71</v>
      </c>
      <c r="Z8" s="41">
        <v>3137.51</v>
      </c>
      <c r="AA8" s="41">
        <v>3554.91</v>
      </c>
      <c r="AB8" s="41">
        <v>2745.81</v>
      </c>
      <c r="AC8" s="41">
        <v>639.69999999999891</v>
      </c>
      <c r="AD8" s="41">
        <v>2797.7500000000014</v>
      </c>
      <c r="AE8" s="41">
        <v>2948.5700000000006</v>
      </c>
      <c r="AF8" s="41">
        <v>1694.79</v>
      </c>
      <c r="AG8" s="41">
        <v>853.07</v>
      </c>
      <c r="AH8" s="41">
        <v>5629.85</v>
      </c>
      <c r="AI8" s="41">
        <v>4288.6899999999996</v>
      </c>
      <c r="AJ8" s="41">
        <v>3188.28</v>
      </c>
      <c r="AK8" s="41">
        <v>2559.27</v>
      </c>
      <c r="AL8" s="41">
        <v>4818.28</v>
      </c>
      <c r="AM8" s="41">
        <v>2356.96</v>
      </c>
      <c r="AN8" s="41">
        <v>113.9</v>
      </c>
      <c r="AO8" s="41">
        <v>733.52</v>
      </c>
      <c r="AP8" s="41">
        <v>2777.24</v>
      </c>
      <c r="AQ8" s="44" t="s">
        <v>53</v>
      </c>
      <c r="AR8" s="44" t="s">
        <v>163</v>
      </c>
    </row>
    <row r="9" spans="1:813" ht="16.5" customHeight="1" x14ac:dyDescent="0.25">
      <c r="A9" s="47" t="s">
        <v>54</v>
      </c>
      <c r="B9" s="47" t="s">
        <v>164</v>
      </c>
      <c r="C9" s="41">
        <v>-2929.7499999999991</v>
      </c>
      <c r="D9" s="41">
        <v>-2285.36</v>
      </c>
      <c r="E9" s="41">
        <v>-942.95000000000095</v>
      </c>
      <c r="F9" s="41">
        <v>3560.55</v>
      </c>
      <c r="G9" s="41">
        <v>2948.76</v>
      </c>
      <c r="H9" s="41">
        <v>-618.29999999999995</v>
      </c>
      <c r="I9" s="41">
        <v>-243.70999999999975</v>
      </c>
      <c r="J9" s="41">
        <v>-1672.91</v>
      </c>
      <c r="K9" s="41">
        <v>-1409.4400000000023</v>
      </c>
      <c r="L9" s="41">
        <v>-925.74999999999955</v>
      </c>
      <c r="M9" s="41">
        <v>-524.67000000000064</v>
      </c>
      <c r="N9" s="41">
        <v>-1967.109999999999</v>
      </c>
      <c r="O9" s="41">
        <v>-2694.73</v>
      </c>
      <c r="P9" s="41">
        <v>-2364.25</v>
      </c>
      <c r="Q9" s="41">
        <v>-1420.9000000000008</v>
      </c>
      <c r="R9" s="41">
        <v>-6679.87</v>
      </c>
      <c r="S9" s="41">
        <v>-5851.2599999999984</v>
      </c>
      <c r="T9" s="41">
        <v>-3936.6599999999989</v>
      </c>
      <c r="U9" s="41">
        <v>-1488.9399999999987</v>
      </c>
      <c r="V9" s="41">
        <v>-9706.01</v>
      </c>
      <c r="W9" s="41">
        <v>-5826.7899999999972</v>
      </c>
      <c r="X9" s="41">
        <v>-4315.1899999999996</v>
      </c>
      <c r="Y9" s="41">
        <v>-2392.9499999999998</v>
      </c>
      <c r="Z9" s="41">
        <v>-8296.85</v>
      </c>
      <c r="AA9" s="41">
        <v>-6365.18</v>
      </c>
      <c r="AB9" s="41">
        <v>-4518.76</v>
      </c>
      <c r="AC9" s="41">
        <v>-2171.2999999999993</v>
      </c>
      <c r="AD9" s="41">
        <v>-10864.530000000002</v>
      </c>
      <c r="AE9" s="41">
        <v>-8560.5300000000007</v>
      </c>
      <c r="AF9" s="41">
        <v>-6480.85</v>
      </c>
      <c r="AG9" s="41">
        <v>-3368.4</v>
      </c>
      <c r="AH9" s="41">
        <v>-9993.33</v>
      </c>
      <c r="AI9" s="41">
        <v>-6462.74</v>
      </c>
      <c r="AJ9" s="41">
        <v>-4158.74</v>
      </c>
      <c r="AK9" s="41">
        <v>-1537.03</v>
      </c>
      <c r="AL9" s="41">
        <v>-5648.55</v>
      </c>
      <c r="AM9" s="41">
        <v>-3805.78</v>
      </c>
      <c r="AN9" s="41">
        <v>-1377.9</v>
      </c>
      <c r="AO9" s="41">
        <v>-1138.8699999999999</v>
      </c>
      <c r="AP9" s="41">
        <v>-2386.35</v>
      </c>
      <c r="AQ9" s="47" t="s">
        <v>54</v>
      </c>
      <c r="AR9" s="47" t="s">
        <v>164</v>
      </c>
    </row>
    <row r="10" spans="1:813" x14ac:dyDescent="0.25">
      <c r="A10" s="47" t="s">
        <v>55</v>
      </c>
      <c r="B10" s="47" t="s">
        <v>165</v>
      </c>
      <c r="C10" s="41">
        <v>-252.8599999999999</v>
      </c>
      <c r="D10" s="41">
        <v>-17.649999999999999</v>
      </c>
      <c r="E10" s="41">
        <v>-105.71000000000001</v>
      </c>
      <c r="F10" s="41">
        <v>-4035.35</v>
      </c>
      <c r="G10" s="41">
        <v>-3072.6</v>
      </c>
      <c r="H10" s="41">
        <v>-1640.59</v>
      </c>
      <c r="I10" s="41">
        <v>-972.56</v>
      </c>
      <c r="J10" s="41">
        <v>-5303.18</v>
      </c>
      <c r="K10" s="41">
        <v>-5080.79</v>
      </c>
      <c r="L10" s="41">
        <v>-4278.96</v>
      </c>
      <c r="M10" s="41">
        <v>-2262.23</v>
      </c>
      <c r="N10" s="41">
        <v>1007.17</v>
      </c>
      <c r="O10" s="41">
        <v>740.93999999999994</v>
      </c>
      <c r="P10" s="41">
        <v>-169.26</v>
      </c>
      <c r="Q10" s="41">
        <v>-158.09999999999994</v>
      </c>
      <c r="R10" s="41">
        <v>3245.2</v>
      </c>
      <c r="S10" s="41">
        <v>3194.36</v>
      </c>
      <c r="T10" s="41">
        <v>2573.6299999999997</v>
      </c>
      <c r="U10" s="41">
        <v>1823.3999999999999</v>
      </c>
      <c r="V10" s="41">
        <v>-1293.69</v>
      </c>
      <c r="W10" s="41">
        <v>-2074.4200000000005</v>
      </c>
      <c r="X10" s="41">
        <v>-1017.29</v>
      </c>
      <c r="Y10" s="41">
        <v>-293.14999999999998</v>
      </c>
      <c r="Z10" s="41">
        <v>7775.2</v>
      </c>
      <c r="AA10" s="41">
        <v>8320.89</v>
      </c>
      <c r="AB10" s="41">
        <v>8903.59</v>
      </c>
      <c r="AC10" s="41">
        <v>-869.82999999999981</v>
      </c>
      <c r="AD10" s="41">
        <v>3459.5800000000004</v>
      </c>
      <c r="AE10" s="41">
        <v>-724.3</v>
      </c>
      <c r="AF10" s="41">
        <v>-779.45</v>
      </c>
      <c r="AG10" s="41">
        <v>-346.79</v>
      </c>
      <c r="AH10" s="41">
        <v>12999.25</v>
      </c>
      <c r="AI10" s="41">
        <v>12501.859999999999</v>
      </c>
      <c r="AJ10" s="41">
        <v>2501.1999999999998</v>
      </c>
      <c r="AK10" s="41">
        <v>403.33</v>
      </c>
      <c r="AL10" s="41">
        <v>2015.63</v>
      </c>
      <c r="AM10" s="41">
        <v>1824.8</v>
      </c>
      <c r="AN10" s="41">
        <v>1872.45</v>
      </c>
      <c r="AO10" s="41">
        <v>83.47</v>
      </c>
      <c r="AP10" s="41">
        <v>-208.73</v>
      </c>
      <c r="AQ10" s="47" t="s">
        <v>55</v>
      </c>
      <c r="AR10" s="47" t="s">
        <v>165</v>
      </c>
    </row>
    <row r="11" spans="1:813" s="22" customFormat="1" x14ac:dyDescent="0.25">
      <c r="A11" s="49" t="s">
        <v>56</v>
      </c>
      <c r="B11" s="49" t="s">
        <v>121</v>
      </c>
      <c r="C11" s="50">
        <f t="shared" ref="C11:D11" si="0">+C10+C9+C8</f>
        <v>-878.08999999999514</v>
      </c>
      <c r="D11" s="50">
        <f t="shared" si="0"/>
        <v>-561.23000000000025</v>
      </c>
      <c r="E11" s="50">
        <f t="shared" ref="E11:K11" si="1">+E10+E9+E8</f>
        <v>-715.01000000000113</v>
      </c>
      <c r="F11" s="50">
        <f t="shared" si="1"/>
        <v>-1365.4199999999996</v>
      </c>
      <c r="G11" s="50">
        <f t="shared" si="1"/>
        <v>3176.4700000000003</v>
      </c>
      <c r="H11" s="50">
        <f t="shared" si="1"/>
        <v>-82.769999999999982</v>
      </c>
      <c r="I11" s="50">
        <f t="shared" si="1"/>
        <v>-1066.1700000000019</v>
      </c>
      <c r="J11" s="50">
        <f t="shared" si="1"/>
        <v>-4938.4400000000005</v>
      </c>
      <c r="K11" s="50">
        <f t="shared" si="1"/>
        <v>-5358.5100000000048</v>
      </c>
      <c r="L11" s="50">
        <f t="shared" ref="L11:P11" si="2">+L10+L9+L8</f>
        <v>-4983.0299999999988</v>
      </c>
      <c r="M11" s="50">
        <f t="shared" si="2"/>
        <v>-2451.4800000000018</v>
      </c>
      <c r="N11" s="50">
        <f t="shared" si="2"/>
        <v>5350.9400000000005</v>
      </c>
      <c r="O11" s="50">
        <f t="shared" si="2"/>
        <v>4260.2200000000012</v>
      </c>
      <c r="P11" s="50">
        <f t="shared" si="2"/>
        <v>2612.29</v>
      </c>
      <c r="Q11" s="50">
        <v>295.18999999999892</v>
      </c>
      <c r="R11" s="50">
        <f>+R10+R9+R8</f>
        <v>827.14000000000033</v>
      </c>
      <c r="S11" s="50">
        <f>+S10+S9+S8</f>
        <v>621.1599999999994</v>
      </c>
      <c r="T11" s="50">
        <f>+T10+T9+T8</f>
        <v>796.44000000000142</v>
      </c>
      <c r="U11" s="50">
        <v>920.79000000000053</v>
      </c>
      <c r="V11" s="50">
        <f>SUM(V8:V10)</f>
        <v>-6387.3099999999995</v>
      </c>
      <c r="W11" s="50">
        <f>SUM(W8:W10)</f>
        <v>-7184.5599999999959</v>
      </c>
      <c r="X11" s="50">
        <f>SUM(X8:X10)</f>
        <v>-4579.32</v>
      </c>
      <c r="Y11" s="50">
        <v>-2221.39</v>
      </c>
      <c r="Z11" s="50">
        <v>2615.86</v>
      </c>
      <c r="AA11" s="50">
        <v>5510.62</v>
      </c>
      <c r="AB11" s="50">
        <f>SUM(AB8:AB10)</f>
        <v>7130.6399999999994</v>
      </c>
      <c r="AC11" s="50">
        <f>SUM(AC8:AC10)</f>
        <v>-2401.4300000000003</v>
      </c>
      <c r="AD11" s="50">
        <v>-4607.2000000000007</v>
      </c>
      <c r="AE11" s="50">
        <v>-6336.2599999999993</v>
      </c>
      <c r="AF11" s="50">
        <v>-5565.52</v>
      </c>
      <c r="AG11" s="50">
        <v>-2862.12</v>
      </c>
      <c r="AH11" s="50">
        <v>8635.77</v>
      </c>
      <c r="AI11" s="50">
        <v>10327.809999999998</v>
      </c>
      <c r="AJ11" s="50">
        <v>1530.75</v>
      </c>
      <c r="AK11" s="50">
        <v>1425.57</v>
      </c>
      <c r="AL11" s="50">
        <v>1185.3599999999999</v>
      </c>
      <c r="AM11" s="50">
        <f>SUM(AM8:AM10)</f>
        <v>375.97999999999979</v>
      </c>
      <c r="AN11" s="50">
        <f t="shared" ref="AN11" si="3">SUM(AN8:AN10)</f>
        <v>608.45000000000005</v>
      </c>
      <c r="AO11" s="50">
        <f>SUM(AO8:AO10)</f>
        <v>-321.87999999999988</v>
      </c>
      <c r="AP11" s="50">
        <v>182.15</v>
      </c>
      <c r="AQ11" s="49" t="s">
        <v>56</v>
      </c>
      <c r="AR11" s="49" t="s">
        <v>121</v>
      </c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</row>
    <row r="12" spans="1:813" s="3" customFormat="1" x14ac:dyDescent="0.25">
      <c r="A12" s="51" t="s">
        <v>125</v>
      </c>
      <c r="B12" s="51" t="s">
        <v>122</v>
      </c>
      <c r="C12" s="52">
        <f t="shared" ref="C12" si="4">+C11</f>
        <v>-878.08999999999514</v>
      </c>
      <c r="D12" s="52">
        <f t="shared" ref="D12:E12" si="5">+D11</f>
        <v>-561.23000000000025</v>
      </c>
      <c r="E12" s="52">
        <f t="shared" si="5"/>
        <v>-715.01000000000113</v>
      </c>
      <c r="F12" s="52">
        <f t="shared" ref="F12:G12" si="6">+F11</f>
        <v>-1365.4199999999996</v>
      </c>
      <c r="G12" s="52">
        <f t="shared" si="6"/>
        <v>3176.4700000000003</v>
      </c>
      <c r="H12" s="52">
        <f t="shared" ref="H12:I12" si="7">+H11</f>
        <v>-82.769999999999982</v>
      </c>
      <c r="I12" s="52">
        <f t="shared" si="7"/>
        <v>-1066.1700000000019</v>
      </c>
      <c r="J12" s="52">
        <f t="shared" ref="J12:P12" si="8">+J11</f>
        <v>-4938.4400000000005</v>
      </c>
      <c r="K12" s="52">
        <f t="shared" si="8"/>
        <v>-5358.5100000000048</v>
      </c>
      <c r="L12" s="52">
        <f t="shared" si="8"/>
        <v>-4983.0299999999988</v>
      </c>
      <c r="M12" s="52">
        <f t="shared" si="8"/>
        <v>-2451.4800000000018</v>
      </c>
      <c r="N12" s="52">
        <f t="shared" si="8"/>
        <v>5350.9400000000005</v>
      </c>
      <c r="O12" s="52">
        <f t="shared" si="8"/>
        <v>4260.2200000000012</v>
      </c>
      <c r="P12" s="52">
        <f t="shared" si="8"/>
        <v>2612.29</v>
      </c>
      <c r="Q12" s="52">
        <v>295.18999999999892</v>
      </c>
      <c r="R12" s="52">
        <f>+R11</f>
        <v>827.14000000000033</v>
      </c>
      <c r="S12" s="52">
        <f>+S11</f>
        <v>621.1599999999994</v>
      </c>
      <c r="T12" s="52">
        <f>+T11</f>
        <v>796.44000000000142</v>
      </c>
      <c r="U12" s="52">
        <v>920.79000000000053</v>
      </c>
      <c r="V12" s="52">
        <f>+V11</f>
        <v>-6387.3099999999995</v>
      </c>
      <c r="W12" s="52">
        <f>+W11</f>
        <v>-7184.5599999999959</v>
      </c>
      <c r="X12" s="52">
        <f>+X11</f>
        <v>-4579.32</v>
      </c>
      <c r="Y12" s="52">
        <v>-2221.39</v>
      </c>
      <c r="Z12" s="52">
        <v>2615.86</v>
      </c>
      <c r="AA12" s="52">
        <v>5510.62</v>
      </c>
      <c r="AB12" s="52">
        <f>+AB11</f>
        <v>7130.6399999999994</v>
      </c>
      <c r="AC12" s="52">
        <v>-2401.4300000000003</v>
      </c>
      <c r="AD12" s="52">
        <v>-4607.2000000000007</v>
      </c>
      <c r="AE12" s="52">
        <v>-6336.2599999999993</v>
      </c>
      <c r="AF12" s="52">
        <v>-5565.52</v>
      </c>
      <c r="AG12" s="52">
        <v>-2862.12</v>
      </c>
      <c r="AH12" s="52">
        <v>8635.77</v>
      </c>
      <c r="AI12" s="52">
        <v>10327.809999999998</v>
      </c>
      <c r="AJ12" s="52">
        <v>1530.75</v>
      </c>
      <c r="AK12" s="52">
        <v>1425.57</v>
      </c>
      <c r="AL12" s="52">
        <v>1185.3599999999999</v>
      </c>
      <c r="AM12" s="52">
        <f>+AM11</f>
        <v>375.97999999999979</v>
      </c>
      <c r="AN12" s="52">
        <f t="shared" ref="AN12" si="9">+AN11</f>
        <v>608.45000000000005</v>
      </c>
      <c r="AO12" s="52">
        <f>+AO11</f>
        <v>-321.87999999999988</v>
      </c>
      <c r="AP12" s="52">
        <v>182.15</v>
      </c>
      <c r="AQ12" s="51" t="s">
        <v>125</v>
      </c>
      <c r="AR12" s="51" t="s">
        <v>122</v>
      </c>
    </row>
    <row r="13" spans="1:813" s="3" customFormat="1" x14ac:dyDescent="0.25">
      <c r="A13" s="19" t="s">
        <v>57</v>
      </c>
      <c r="B13" s="19" t="s">
        <v>123</v>
      </c>
      <c r="C13" s="16">
        <v>1687.41</v>
      </c>
      <c r="D13" s="16">
        <v>1687.41</v>
      </c>
      <c r="E13" s="16">
        <v>1687.41</v>
      </c>
      <c r="F13" s="16">
        <v>3052.83</v>
      </c>
      <c r="G13" s="16">
        <v>3052.83</v>
      </c>
      <c r="H13" s="16">
        <v>3052.83</v>
      </c>
      <c r="I13" s="16">
        <v>3052.83</v>
      </c>
      <c r="J13" s="16">
        <v>7991.27</v>
      </c>
      <c r="K13" s="16">
        <v>7991.27</v>
      </c>
      <c r="L13" s="16">
        <v>7991.27</v>
      </c>
      <c r="M13" s="16">
        <v>7991.27</v>
      </c>
      <c r="N13" s="16">
        <v>2640.33</v>
      </c>
      <c r="O13" s="16">
        <v>2640.33</v>
      </c>
      <c r="P13" s="16">
        <v>2640.33</v>
      </c>
      <c r="Q13" s="16">
        <v>2640.33</v>
      </c>
      <c r="R13" s="16">
        <v>1813.1899999999996</v>
      </c>
      <c r="S13" s="16">
        <v>1813.1899999999996</v>
      </c>
      <c r="T13" s="16">
        <v>1813.1899999999996</v>
      </c>
      <c r="U13" s="16">
        <v>1813.1899999999996</v>
      </c>
      <c r="V13" s="16">
        <v>8200.5</v>
      </c>
      <c r="W13" s="16">
        <v>8200.5</v>
      </c>
      <c r="X13" s="16">
        <v>8200.5</v>
      </c>
      <c r="Y13" s="16">
        <v>8200.5</v>
      </c>
      <c r="Z13" s="16">
        <v>5584.64</v>
      </c>
      <c r="AA13" s="16">
        <v>5584.64</v>
      </c>
      <c r="AB13" s="16">
        <v>5584.64</v>
      </c>
      <c r="AC13" s="16">
        <v>5584.64</v>
      </c>
      <c r="AD13" s="16">
        <v>10191.84</v>
      </c>
      <c r="AE13" s="16">
        <v>10191.84</v>
      </c>
      <c r="AF13" s="16">
        <v>10191.84</v>
      </c>
      <c r="AG13" s="16">
        <v>10191.84</v>
      </c>
      <c r="AH13" s="16">
        <v>1556.07</v>
      </c>
      <c r="AI13" s="16">
        <v>1556.07</v>
      </c>
      <c r="AJ13" s="16">
        <v>1556.07</v>
      </c>
      <c r="AK13" s="16">
        <v>1556.07</v>
      </c>
      <c r="AL13" s="16">
        <v>370.72</v>
      </c>
      <c r="AM13" s="16">
        <v>370.72</v>
      </c>
      <c r="AN13" s="16">
        <v>370.72</v>
      </c>
      <c r="AO13" s="16">
        <v>370.72</v>
      </c>
      <c r="AP13" s="16">
        <v>188.57</v>
      </c>
      <c r="AQ13" s="19" t="s">
        <v>57</v>
      </c>
      <c r="AR13" s="19" t="s">
        <v>123</v>
      </c>
    </row>
    <row r="14" spans="1:813" s="3" customFormat="1" x14ac:dyDescent="0.25">
      <c r="A14" s="19" t="s">
        <v>58</v>
      </c>
      <c r="B14" s="19" t="s">
        <v>124</v>
      </c>
      <c r="C14" s="16">
        <v>809.32000000000494</v>
      </c>
      <c r="D14" s="16">
        <v>1126.18</v>
      </c>
      <c r="E14" s="16">
        <v>972.39999999999895</v>
      </c>
      <c r="F14" s="16">
        <f>+F12+F13</f>
        <v>1687.4100000000003</v>
      </c>
      <c r="G14" s="16">
        <f>+G12+G13</f>
        <v>6229.3</v>
      </c>
      <c r="H14" s="16">
        <f>+H12+H13</f>
        <v>2970.06</v>
      </c>
      <c r="I14" s="16">
        <f t="shared" ref="I14" si="10">+I12+I13</f>
        <v>1986.659999999998</v>
      </c>
      <c r="J14" s="16">
        <f t="shared" ref="J14:P14" si="11">+J12+J13</f>
        <v>3052.83</v>
      </c>
      <c r="K14" s="16">
        <f t="shared" si="11"/>
        <v>2632.7599999999957</v>
      </c>
      <c r="L14" s="16">
        <f t="shared" si="11"/>
        <v>3008.2400000000016</v>
      </c>
      <c r="M14" s="16">
        <f t="shared" si="11"/>
        <v>5539.7899999999991</v>
      </c>
      <c r="N14" s="16">
        <f t="shared" si="11"/>
        <v>7991.27</v>
      </c>
      <c r="O14" s="16">
        <f t="shared" si="11"/>
        <v>6900.5500000000011</v>
      </c>
      <c r="P14" s="16">
        <f t="shared" si="11"/>
        <v>5252.62</v>
      </c>
      <c r="Q14" s="16">
        <v>2935.5199999999986</v>
      </c>
      <c r="R14" s="16">
        <v>2640.33</v>
      </c>
      <c r="S14" s="16">
        <v>2434.349999999999</v>
      </c>
      <c r="T14" s="16">
        <v>2609.630000000001</v>
      </c>
      <c r="U14" s="16">
        <v>2733.98</v>
      </c>
      <c r="V14" s="16">
        <v>1813.19</v>
      </c>
      <c r="W14" s="16">
        <v>1015.9400000000041</v>
      </c>
      <c r="X14" s="16">
        <v>3621.18</v>
      </c>
      <c r="Y14" s="16">
        <v>5979.11</v>
      </c>
      <c r="Z14" s="16">
        <v>8200.5</v>
      </c>
      <c r="AA14" s="16">
        <v>11095.26</v>
      </c>
      <c r="AB14" s="16">
        <f>+AB13+AB12</f>
        <v>12715.279999999999</v>
      </c>
      <c r="AC14" s="16">
        <v>3183.21</v>
      </c>
      <c r="AD14" s="16">
        <v>5584.6399999999994</v>
      </c>
      <c r="AE14" s="16">
        <v>3855.5800000000008</v>
      </c>
      <c r="AF14" s="16">
        <v>4626.32</v>
      </c>
      <c r="AG14" s="16">
        <v>7329.72</v>
      </c>
      <c r="AH14" s="16">
        <v>10191.84</v>
      </c>
      <c r="AI14" s="16">
        <v>11883.879999999997</v>
      </c>
      <c r="AJ14" s="16">
        <v>3086.82</v>
      </c>
      <c r="AK14" s="16">
        <v>2981.64</v>
      </c>
      <c r="AL14" s="16">
        <v>1556.07</v>
      </c>
      <c r="AM14" s="16">
        <f>SUM(AM12:AM13)</f>
        <v>746.69999999999982</v>
      </c>
      <c r="AN14" s="16">
        <f t="shared" ref="AN14" si="12">SUM(AN12:AN13)</f>
        <v>979.17000000000007</v>
      </c>
      <c r="AO14" s="16">
        <f>SUM(AO12:AO13)</f>
        <v>48.840000000000146</v>
      </c>
      <c r="AP14" s="16">
        <v>370.72</v>
      </c>
      <c r="AQ14" s="19" t="s">
        <v>58</v>
      </c>
      <c r="AR14" s="19" t="s">
        <v>124</v>
      </c>
    </row>
    <row r="15" spans="1:813" x14ac:dyDescent="0.25">
      <c r="A15" s="36" t="s">
        <v>186</v>
      </c>
      <c r="B15" s="36" t="s">
        <v>170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813" s="11" customFormat="1" x14ac:dyDescent="0.25">
      <c r="A16" s="11" t="s">
        <v>61</v>
      </c>
      <c r="R16" s="17"/>
      <c r="S16" s="17"/>
      <c r="T16" s="17"/>
      <c r="U16" s="17"/>
      <c r="V16" s="17"/>
      <c r="W16" s="17"/>
      <c r="X16" s="17"/>
      <c r="Y16" s="53" t="s">
        <v>0</v>
      </c>
      <c r="Z16" s="17"/>
      <c r="AA16" s="17"/>
      <c r="AB16" s="17"/>
      <c r="AC16" s="25"/>
      <c r="AD16" s="25"/>
      <c r="AE16" s="25"/>
      <c r="AF16" s="24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</row>
    <row r="17" spans="1:813" s="11" customFormat="1" x14ac:dyDescent="0.25">
      <c r="A17" s="11" t="s">
        <v>274</v>
      </c>
      <c r="R17" s="17"/>
      <c r="S17" s="17"/>
      <c r="T17" s="17"/>
      <c r="U17" s="17"/>
      <c r="V17" s="17"/>
      <c r="W17" s="17"/>
      <c r="X17" s="17"/>
      <c r="Y17" s="53"/>
      <c r="Z17" s="17"/>
      <c r="AA17" s="17"/>
      <c r="AB17" s="17"/>
      <c r="AC17" s="25"/>
      <c r="AD17" s="25"/>
      <c r="AE17" s="25"/>
      <c r="AF17" s="24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</row>
    <row r="18" spans="1:813" s="11" customFormat="1" x14ac:dyDescent="0.25">
      <c r="A18" s="11" t="s">
        <v>63</v>
      </c>
      <c r="R18" s="17"/>
      <c r="S18" s="17"/>
      <c r="T18" s="17"/>
      <c r="U18" s="17"/>
      <c r="V18" s="17"/>
      <c r="W18" s="17"/>
      <c r="X18" s="17"/>
      <c r="Y18" s="53"/>
      <c r="Z18" s="17"/>
      <c r="AA18" s="17"/>
      <c r="AB18" s="17"/>
      <c r="AC18" s="25"/>
      <c r="AD18" s="25"/>
      <c r="AE18" s="25"/>
      <c r="AF18" s="24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</row>
    <row r="19" spans="1:813" s="11" customFormat="1" x14ac:dyDescent="0.25">
      <c r="A19" s="12" t="s">
        <v>62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6"/>
      <c r="AD19" s="26"/>
      <c r="AE19" s="26"/>
      <c r="AF19" s="24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</row>
    <row r="20" spans="1:813" x14ac:dyDescent="0.25">
      <c r="A20" s="12" t="s">
        <v>81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AC20" s="26"/>
      <c r="AD20" s="26"/>
      <c r="AE20" s="26"/>
      <c r="AF20" s="27"/>
    </row>
    <row r="21" spans="1:813" x14ac:dyDescent="0.25">
      <c r="A21" s="12" t="s">
        <v>209</v>
      </c>
      <c r="AC21" s="24"/>
      <c r="AD21" s="24"/>
      <c r="AE21" s="24"/>
      <c r="AF21" s="27"/>
    </row>
    <row r="22" spans="1:813" x14ac:dyDescent="0.25">
      <c r="AC22" s="27"/>
      <c r="AD22" s="27"/>
      <c r="AE22" s="27"/>
      <c r="AF22" s="27"/>
    </row>
    <row r="23" spans="1:813" s="11" customFormat="1" x14ac:dyDescent="0.25">
      <c r="C23" s="11" t="s">
        <v>0</v>
      </c>
      <c r="D23" s="11" t="s">
        <v>0</v>
      </c>
      <c r="E23" s="11" t="s">
        <v>0</v>
      </c>
      <c r="F23" s="11" t="s">
        <v>0</v>
      </c>
      <c r="G23" s="11" t="s">
        <v>0</v>
      </c>
      <c r="H23" s="11" t="s">
        <v>0</v>
      </c>
      <c r="I23" s="11" t="s">
        <v>0</v>
      </c>
      <c r="J23" s="11" t="s">
        <v>0</v>
      </c>
      <c r="K23" s="11" t="s">
        <v>0</v>
      </c>
      <c r="L23" s="11" t="s">
        <v>0</v>
      </c>
      <c r="M23" s="11" t="s">
        <v>0</v>
      </c>
      <c r="N23" s="11" t="s">
        <v>0</v>
      </c>
      <c r="O23" s="11" t="s">
        <v>0</v>
      </c>
      <c r="P23" s="11" t="s">
        <v>0</v>
      </c>
      <c r="Q23" s="11" t="s">
        <v>0</v>
      </c>
      <c r="R23" s="11" t="s">
        <v>0</v>
      </c>
      <c r="S23" s="11" t="s">
        <v>0</v>
      </c>
      <c r="T23" s="11" t="s">
        <v>0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813" x14ac:dyDescent="0.25">
      <c r="AC24" s="27"/>
      <c r="AD24" s="27"/>
      <c r="AE24" s="27"/>
      <c r="AF24" s="27"/>
    </row>
    <row r="25" spans="1:813" x14ac:dyDescent="0.25">
      <c r="AC25" s="27"/>
      <c r="AD25" s="27"/>
      <c r="AE25" s="27"/>
      <c r="AF25" s="27"/>
      <c r="AI25" s="25"/>
    </row>
    <row r="26" spans="1:813" x14ac:dyDescent="0.25">
      <c r="AC26" s="25"/>
      <c r="AD26" s="25"/>
      <c r="AE26" s="25"/>
      <c r="AF26" s="27"/>
      <c r="AI26" s="25"/>
    </row>
    <row r="27" spans="1:813" x14ac:dyDescent="0.25">
      <c r="AC27" s="25"/>
      <c r="AD27" s="25"/>
      <c r="AE27" s="25"/>
      <c r="AF27" s="27"/>
      <c r="AI27" s="25"/>
    </row>
    <row r="28" spans="1:813" x14ac:dyDescent="0.25">
      <c r="AC28" s="25"/>
      <c r="AD28" s="25"/>
      <c r="AE28" s="25"/>
      <c r="AF28" s="27"/>
      <c r="AI28" s="25"/>
    </row>
    <row r="29" spans="1:813" x14ac:dyDescent="0.25">
      <c r="AC29" s="28"/>
      <c r="AD29" s="28"/>
      <c r="AE29" s="28"/>
      <c r="AF29" s="27"/>
      <c r="AI29" s="25"/>
    </row>
    <row r="30" spans="1:813" x14ac:dyDescent="0.25">
      <c r="AC30" s="27"/>
      <c r="AD30" s="27"/>
      <c r="AE30" s="27"/>
      <c r="AF30" s="27"/>
      <c r="AI30" s="25"/>
    </row>
    <row r="31" spans="1:813" x14ac:dyDescent="0.25">
      <c r="AC31" s="27"/>
      <c r="AD31" s="27"/>
      <c r="AE31" s="27"/>
      <c r="AF31" s="27"/>
      <c r="AI31" s="25"/>
    </row>
    <row r="32" spans="1:813" x14ac:dyDescent="0.25">
      <c r="AC32" s="27"/>
      <c r="AD32" s="27"/>
      <c r="AE32" s="27"/>
      <c r="AF32" s="27"/>
      <c r="AI32" s="25"/>
    </row>
    <row r="33" spans="29:35" x14ac:dyDescent="0.25">
      <c r="AC33" s="27"/>
      <c r="AD33" s="27"/>
      <c r="AE33" s="27"/>
      <c r="AF33" s="27"/>
      <c r="AI33" s="25"/>
    </row>
    <row r="34" spans="29:35" x14ac:dyDescent="0.25">
      <c r="AC34" s="27"/>
      <c r="AD34" s="27"/>
      <c r="AE34" s="27"/>
      <c r="AF34" s="27"/>
      <c r="AI34" s="25"/>
    </row>
    <row r="35" spans="29:35" x14ac:dyDescent="0.25">
      <c r="AC35" s="27"/>
      <c r="AD35" s="27"/>
      <c r="AE35" s="27"/>
      <c r="AF35" s="27"/>
      <c r="AI35" s="25"/>
    </row>
    <row r="36" spans="29:35" x14ac:dyDescent="0.25">
      <c r="AC36" s="27"/>
      <c r="AD36" s="27"/>
      <c r="AE36" s="27"/>
      <c r="AF36" s="27"/>
      <c r="AI36" s="25"/>
    </row>
    <row r="37" spans="29:35" x14ac:dyDescent="0.25">
      <c r="AI37" s="25"/>
    </row>
    <row r="38" spans="29:35" x14ac:dyDescent="0.25">
      <c r="AI38" s="25"/>
    </row>
    <row r="39" spans="29:35" x14ac:dyDescent="0.25">
      <c r="AI39" s="25"/>
    </row>
    <row r="40" spans="29:35" x14ac:dyDescent="0.25">
      <c r="AI40" s="28"/>
    </row>
    <row r="41" spans="29:35" x14ac:dyDescent="0.25">
      <c r="AI41" s="32"/>
    </row>
    <row r="42" spans="29:35" x14ac:dyDescent="0.25">
      <c r="AI42" s="33"/>
    </row>
    <row r="43" spans="29:35" x14ac:dyDescent="0.25">
      <c r="AI43" s="25"/>
    </row>
    <row r="44" spans="29:35" x14ac:dyDescent="0.25">
      <c r="AI44" s="25"/>
    </row>
    <row r="45" spans="29:35" x14ac:dyDescent="0.25">
      <c r="AI45" s="25"/>
    </row>
    <row r="46" spans="29:35" x14ac:dyDescent="0.25">
      <c r="AI46" s="25"/>
    </row>
    <row r="47" spans="29:35" x14ac:dyDescent="0.25">
      <c r="AI47" s="25"/>
    </row>
    <row r="48" spans="29:35" x14ac:dyDescent="0.25">
      <c r="AI48" s="25"/>
    </row>
    <row r="49" spans="35:35" x14ac:dyDescent="0.25">
      <c r="AI49" s="25"/>
    </row>
    <row r="50" spans="35:35" x14ac:dyDescent="0.25">
      <c r="AI50" s="25"/>
    </row>
    <row r="51" spans="35:35" x14ac:dyDescent="0.25">
      <c r="AI51" s="25"/>
    </row>
    <row r="52" spans="35:35" x14ac:dyDescent="0.25">
      <c r="AI52" s="25"/>
    </row>
    <row r="53" spans="35:35" x14ac:dyDescent="0.25">
      <c r="AI53" s="32"/>
    </row>
    <row r="54" spans="35:35" x14ac:dyDescent="0.25">
      <c r="AI54" s="32"/>
    </row>
    <row r="55" spans="35:35" x14ac:dyDescent="0.25">
      <c r="AI55" s="32"/>
    </row>
    <row r="56" spans="35:35" x14ac:dyDescent="0.25">
      <c r="AI56" s="32"/>
    </row>
  </sheetData>
  <pageMargins left="0.70866141732283472" right="0.70866141732283472" top="0.74803149606299213" bottom="0.74803149606299213" header="0.31496062992125984" footer="0.31496062992125984"/>
  <pageSetup paperSize="9" scale="7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Spr. z Sytuacji Finansowej</vt:lpstr>
      <vt:lpstr>Spr. z Całk. Dochodów 1</vt:lpstr>
      <vt:lpstr>Spr z Całk. Dochodów 2</vt:lpstr>
      <vt:lpstr>Spr z Przepł. Pieniężnych</vt:lpstr>
      <vt:lpstr>'Spr z Przepł. Pieniężnych'!Obszar_wydruku</vt:lpstr>
      <vt:lpstr>'Spr. z Całk. Dochodów 1'!Obszar_wydruku</vt:lpstr>
      <vt:lpstr>'Spr. z Sytuacji Finansowej'!Obszar_wydruku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Gelo</dc:creator>
  <cp:lastModifiedBy>User</cp:lastModifiedBy>
  <cp:lastPrinted>2016-11-24T13:44:21Z</cp:lastPrinted>
  <dcterms:created xsi:type="dcterms:W3CDTF">2016-07-18T12:28:27Z</dcterms:created>
  <dcterms:modified xsi:type="dcterms:W3CDTF">2023-11-21T12:52:03Z</dcterms:modified>
</cp:coreProperties>
</file>